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00" windowWidth="27495" windowHeight="11955" activeTab="1"/>
  </bookViews>
  <sheets>
    <sheet name="Rekapitulace stavby" sheetId="1" r:id="rId1"/>
    <sheet name="Tok_18_15 - Velička, Strá..." sheetId="2" r:id="rId2"/>
  </sheets>
  <definedNames>
    <definedName name="_xlnm._FilterDatabase" localSheetId="1" hidden="1">'Tok_18_15 - Velička, Strá...'!$C$84:$K$179</definedName>
    <definedName name="_xlnm.Print_Titles" localSheetId="0">'Rekapitulace stavby'!$52:$52</definedName>
    <definedName name="_xlnm.Print_Titles" localSheetId="1">'Tok_18_15 - Velička, Strá...'!$84:$84</definedName>
    <definedName name="_xlnm.Print_Area" localSheetId="0">'Rekapitulace stavby'!$D$4:$AO$36,'Rekapitulace stavby'!$C$42:$AQ$56</definedName>
    <definedName name="_xlnm.Print_Area" localSheetId="1">'Tok_18_15 - Velička, Strá...'!$C$4:$J$37,'Tok_18_15 - Velička, Strá...'!$C$43:$J$68,'Tok_18_15 - Velička, Strá...'!$C$74:$K$179</definedName>
  </definedNames>
  <calcPr calcId="145621"/>
</workbook>
</file>

<file path=xl/calcChain.xml><?xml version="1.0" encoding="utf-8"?>
<calcChain xmlns="http://schemas.openxmlformats.org/spreadsheetml/2006/main">
  <c r="J35" i="2" l="1"/>
  <c r="J34" i="2"/>
  <c r="AY55" i="1"/>
  <c r="J33" i="2"/>
  <c r="AX55" i="1"/>
  <c r="BI179" i="2"/>
  <c r="BH179" i="2"/>
  <c r="BG179" i="2"/>
  <c r="BF179" i="2"/>
  <c r="T179" i="2"/>
  <c r="T178" i="2"/>
  <c r="R179" i="2"/>
  <c r="R178" i="2"/>
  <c r="P179" i="2"/>
  <c r="P178" i="2"/>
  <c r="BK179" i="2"/>
  <c r="BK178" i="2"/>
  <c r="J178" i="2" s="1"/>
  <c r="J67" i="2" s="1"/>
  <c r="J179" i="2"/>
  <c r="BE179" i="2" s="1"/>
  <c r="BI177" i="2"/>
  <c r="BH177" i="2"/>
  <c r="BG177" i="2"/>
  <c r="BF177" i="2"/>
  <c r="T177" i="2"/>
  <c r="T176" i="2" s="1"/>
  <c r="R177" i="2"/>
  <c r="R176" i="2" s="1"/>
  <c r="P177" i="2"/>
  <c r="P176" i="2" s="1"/>
  <c r="BK177" i="2"/>
  <c r="BK176" i="2" s="1"/>
  <c r="J176" i="2" s="1"/>
  <c r="J66" i="2" s="1"/>
  <c r="J177" i="2"/>
  <c r="BE177" i="2"/>
  <c r="BI175" i="2"/>
  <c r="BH175" i="2"/>
  <c r="BG175" i="2"/>
  <c r="BF175" i="2"/>
  <c r="T175" i="2"/>
  <c r="T174" i="2"/>
  <c r="R175" i="2"/>
  <c r="R174" i="2" s="1"/>
  <c r="P175" i="2"/>
  <c r="P174" i="2"/>
  <c r="BK175" i="2"/>
  <c r="BK174" i="2" s="1"/>
  <c r="J174" i="2" s="1"/>
  <c r="J65" i="2" s="1"/>
  <c r="J175" i="2"/>
  <c r="BE175" i="2"/>
  <c r="BI173" i="2"/>
  <c r="BH173" i="2"/>
  <c r="BG173" i="2"/>
  <c r="BF173" i="2"/>
  <c r="T173" i="2"/>
  <c r="R173" i="2"/>
  <c r="P173" i="2"/>
  <c r="BK173" i="2"/>
  <c r="J173" i="2"/>
  <c r="BE173" i="2"/>
  <c r="BI172" i="2"/>
  <c r="BH172" i="2"/>
  <c r="BG172" i="2"/>
  <c r="BF172" i="2"/>
  <c r="T172" i="2"/>
  <c r="T170" i="2" s="1"/>
  <c r="T169" i="2" s="1"/>
  <c r="R172" i="2"/>
  <c r="P172" i="2"/>
  <c r="BK172" i="2"/>
  <c r="J172" i="2"/>
  <c r="BE172" i="2" s="1"/>
  <c r="BI171" i="2"/>
  <c r="BH171" i="2"/>
  <c r="BG171" i="2"/>
  <c r="BF171" i="2"/>
  <c r="T171" i="2"/>
  <c r="R171" i="2"/>
  <c r="R170" i="2" s="1"/>
  <c r="R169" i="2" s="1"/>
  <c r="P171" i="2"/>
  <c r="P170" i="2" s="1"/>
  <c r="P169" i="2" s="1"/>
  <c r="BK171" i="2"/>
  <c r="BK170" i="2"/>
  <c r="J170" i="2" s="1"/>
  <c r="J64" i="2" s="1"/>
  <c r="J171" i="2"/>
  <c r="BE171" i="2" s="1"/>
  <c r="BI168" i="2"/>
  <c r="BH168" i="2"/>
  <c r="BG168" i="2"/>
  <c r="BF168" i="2"/>
  <c r="T168" i="2"/>
  <c r="R168" i="2"/>
  <c r="P168" i="2"/>
  <c r="BK168" i="2"/>
  <c r="J168" i="2"/>
  <c r="BE168" i="2" s="1"/>
  <c r="BI167" i="2"/>
  <c r="BH167" i="2"/>
  <c r="BG167" i="2"/>
  <c r="BF167" i="2"/>
  <c r="T167" i="2"/>
  <c r="T166" i="2" s="1"/>
  <c r="R167" i="2"/>
  <c r="R166" i="2" s="1"/>
  <c r="P167" i="2"/>
  <c r="P166" i="2" s="1"/>
  <c r="BK167" i="2"/>
  <c r="BK166" i="2" s="1"/>
  <c r="J166" i="2" s="1"/>
  <c r="J62" i="2" s="1"/>
  <c r="J167" i="2"/>
  <c r="BE167" i="2"/>
  <c r="BI165" i="2"/>
  <c r="BH165" i="2"/>
  <c r="BG165" i="2"/>
  <c r="BF165" i="2"/>
  <c r="T165" i="2"/>
  <c r="R165" i="2"/>
  <c r="P165" i="2"/>
  <c r="P161" i="2" s="1"/>
  <c r="BK165" i="2"/>
  <c r="J165" i="2"/>
  <c r="BE165" i="2"/>
  <c r="BI163" i="2"/>
  <c r="BH163" i="2"/>
  <c r="BG163" i="2"/>
  <c r="BF163" i="2"/>
  <c r="T163" i="2"/>
  <c r="T161" i="2" s="1"/>
  <c r="R163" i="2"/>
  <c r="P163" i="2"/>
  <c r="BK163" i="2"/>
  <c r="J163" i="2"/>
  <c r="BE163" i="2" s="1"/>
  <c r="BI162" i="2"/>
  <c r="BH162" i="2"/>
  <c r="BG162" i="2"/>
  <c r="BF162" i="2"/>
  <c r="T162" i="2"/>
  <c r="R162" i="2"/>
  <c r="R161" i="2" s="1"/>
  <c r="P162" i="2"/>
  <c r="BK162" i="2"/>
  <c r="BK161" i="2" s="1"/>
  <c r="J161" i="2" s="1"/>
  <c r="J61" i="2" s="1"/>
  <c r="J162" i="2"/>
  <c r="BE162" i="2"/>
  <c r="BI160" i="2"/>
  <c r="BH160" i="2"/>
  <c r="BG160" i="2"/>
  <c r="BF160" i="2"/>
  <c r="T160" i="2"/>
  <c r="R160" i="2"/>
  <c r="P160" i="2"/>
  <c r="BK160" i="2"/>
  <c r="J160" i="2"/>
  <c r="BE160" i="2"/>
  <c r="BI159" i="2"/>
  <c r="BH159" i="2"/>
  <c r="BG159" i="2"/>
  <c r="BF159" i="2"/>
  <c r="T159" i="2"/>
  <c r="R159" i="2"/>
  <c r="P159" i="2"/>
  <c r="BK159" i="2"/>
  <c r="J159" i="2"/>
  <c r="BE159" i="2" s="1"/>
  <c r="BI158" i="2"/>
  <c r="BH158" i="2"/>
  <c r="BG158" i="2"/>
  <c r="BF158" i="2"/>
  <c r="T158" i="2"/>
  <c r="R158" i="2"/>
  <c r="P158" i="2"/>
  <c r="BK158" i="2"/>
  <c r="J158" i="2"/>
  <c r="BE158" i="2"/>
  <c r="BI156" i="2"/>
  <c r="BH156" i="2"/>
  <c r="BG156" i="2"/>
  <c r="BF156" i="2"/>
  <c r="T156" i="2"/>
  <c r="R156" i="2"/>
  <c r="P156" i="2"/>
  <c r="BK156" i="2"/>
  <c r="J156" i="2"/>
  <c r="BE156" i="2" s="1"/>
  <c r="BI154" i="2"/>
  <c r="BH154" i="2"/>
  <c r="BG154" i="2"/>
  <c r="BF154" i="2"/>
  <c r="T154" i="2"/>
  <c r="R154" i="2"/>
  <c r="P154" i="2"/>
  <c r="BK154" i="2"/>
  <c r="J154" i="2"/>
  <c r="BE154" i="2"/>
  <c r="BI152" i="2"/>
  <c r="BH152" i="2"/>
  <c r="BG152" i="2"/>
  <c r="BF152" i="2"/>
  <c r="T152" i="2"/>
  <c r="R152" i="2"/>
  <c r="P152" i="2"/>
  <c r="BK152" i="2"/>
  <c r="J152" i="2"/>
  <c r="BE152" i="2" s="1"/>
  <c r="BI151" i="2"/>
  <c r="BH151" i="2"/>
  <c r="BG151" i="2"/>
  <c r="BF151" i="2"/>
  <c r="T151" i="2"/>
  <c r="R151" i="2"/>
  <c r="P151" i="2"/>
  <c r="BK151" i="2"/>
  <c r="J151" i="2"/>
  <c r="BE151" i="2"/>
  <c r="BI150" i="2"/>
  <c r="BH150" i="2"/>
  <c r="BG150" i="2"/>
  <c r="BF150" i="2"/>
  <c r="T150" i="2"/>
  <c r="R150" i="2"/>
  <c r="P150" i="2"/>
  <c r="BK150" i="2"/>
  <c r="J150" i="2"/>
  <c r="BE150" i="2" s="1"/>
  <c r="BI149" i="2"/>
  <c r="BH149" i="2"/>
  <c r="BG149" i="2"/>
  <c r="BF149" i="2"/>
  <c r="T149" i="2"/>
  <c r="R149" i="2"/>
  <c r="P149" i="2"/>
  <c r="BK149" i="2"/>
  <c r="BK147" i="2" s="1"/>
  <c r="J147" i="2" s="1"/>
  <c r="J60" i="2" s="1"/>
  <c r="J149" i="2"/>
  <c r="BE149" i="2"/>
  <c r="BI148" i="2"/>
  <c r="BH148" i="2"/>
  <c r="BG148" i="2"/>
  <c r="BF148" i="2"/>
  <c r="T148" i="2"/>
  <c r="T147" i="2" s="1"/>
  <c r="R148" i="2"/>
  <c r="R147" i="2"/>
  <c r="P148" i="2"/>
  <c r="P147" i="2" s="1"/>
  <c r="BK148" i="2"/>
  <c r="J148" i="2"/>
  <c r="BE148" i="2" s="1"/>
  <c r="BI145" i="2"/>
  <c r="BH145" i="2"/>
  <c r="BG145" i="2"/>
  <c r="BF145" i="2"/>
  <c r="T145" i="2"/>
  <c r="R145" i="2"/>
  <c r="P145" i="2"/>
  <c r="BK145" i="2"/>
  <c r="J145" i="2"/>
  <c r="BE145" i="2"/>
  <c r="BI143" i="2"/>
  <c r="BH143" i="2"/>
  <c r="BG143" i="2"/>
  <c r="BF143" i="2"/>
  <c r="T143" i="2"/>
  <c r="R143" i="2"/>
  <c r="P143" i="2"/>
  <c r="BK143" i="2"/>
  <c r="J143" i="2"/>
  <c r="BE143" i="2"/>
  <c r="BI142" i="2"/>
  <c r="BH142" i="2"/>
  <c r="BG142" i="2"/>
  <c r="BF142" i="2"/>
  <c r="T142" i="2"/>
  <c r="R142" i="2"/>
  <c r="P142" i="2"/>
  <c r="BK142" i="2"/>
  <c r="J142" i="2"/>
  <c r="BE142" i="2"/>
  <c r="BI140" i="2"/>
  <c r="BH140" i="2"/>
  <c r="BG140" i="2"/>
  <c r="BF140" i="2"/>
  <c r="T140" i="2"/>
  <c r="R140" i="2"/>
  <c r="P140" i="2"/>
  <c r="BK140" i="2"/>
  <c r="J140" i="2"/>
  <c r="BE140" i="2"/>
  <c r="BI138" i="2"/>
  <c r="BH138" i="2"/>
  <c r="BG138" i="2"/>
  <c r="BF138" i="2"/>
  <c r="T138" i="2"/>
  <c r="R138" i="2"/>
  <c r="P138" i="2"/>
  <c r="BK138" i="2"/>
  <c r="J138" i="2"/>
  <c r="BE138" i="2"/>
  <c r="BI136" i="2"/>
  <c r="BH136" i="2"/>
  <c r="BG136" i="2"/>
  <c r="BF136" i="2"/>
  <c r="T136" i="2"/>
  <c r="R136" i="2"/>
  <c r="P136" i="2"/>
  <c r="BK136" i="2"/>
  <c r="J136" i="2"/>
  <c r="BE136" i="2"/>
  <c r="BI134" i="2"/>
  <c r="BH134" i="2"/>
  <c r="BG134" i="2"/>
  <c r="BF134" i="2"/>
  <c r="T134" i="2"/>
  <c r="T133" i="2"/>
  <c r="R134" i="2"/>
  <c r="R133" i="2"/>
  <c r="P134" i="2"/>
  <c r="P133" i="2"/>
  <c r="BK134" i="2"/>
  <c r="BK133" i="2"/>
  <c r="J133" i="2" s="1"/>
  <c r="J59" i="2" s="1"/>
  <c r="J134" i="2"/>
  <c r="BE134" i="2" s="1"/>
  <c r="BI132" i="2"/>
  <c r="BH132" i="2"/>
  <c r="BG132" i="2"/>
  <c r="BF132" i="2"/>
  <c r="T132" i="2"/>
  <c r="R132" i="2"/>
  <c r="P132" i="2"/>
  <c r="BK132" i="2"/>
  <c r="J132" i="2"/>
  <c r="BE132" i="2"/>
  <c r="BI131" i="2"/>
  <c r="BH131" i="2"/>
  <c r="BG131" i="2"/>
  <c r="BF131" i="2"/>
  <c r="T131" i="2"/>
  <c r="R131" i="2"/>
  <c r="P131" i="2"/>
  <c r="BK131" i="2"/>
  <c r="J131" i="2"/>
  <c r="BE131" i="2"/>
  <c r="BI130" i="2"/>
  <c r="BH130" i="2"/>
  <c r="BG130" i="2"/>
  <c r="BF130" i="2"/>
  <c r="T130" i="2"/>
  <c r="R130" i="2"/>
  <c r="P130" i="2"/>
  <c r="BK130" i="2"/>
  <c r="J130" i="2"/>
  <c r="BE130" i="2"/>
  <c r="BI129" i="2"/>
  <c r="BH129" i="2"/>
  <c r="BG129" i="2"/>
  <c r="BF129" i="2"/>
  <c r="T129" i="2"/>
  <c r="R129" i="2"/>
  <c r="P129" i="2"/>
  <c r="BK129" i="2"/>
  <c r="J129" i="2"/>
  <c r="BE129" i="2"/>
  <c r="BI128" i="2"/>
  <c r="BH128" i="2"/>
  <c r="BG128" i="2"/>
  <c r="BF128" i="2"/>
  <c r="T128" i="2"/>
  <c r="T127" i="2"/>
  <c r="R128" i="2"/>
  <c r="R127" i="2"/>
  <c r="P128" i="2"/>
  <c r="P127" i="2"/>
  <c r="BK128" i="2"/>
  <c r="BK127" i="2"/>
  <c r="J127" i="2" s="1"/>
  <c r="J58" i="2" s="1"/>
  <c r="J128" i="2"/>
  <c r="BE128" i="2" s="1"/>
  <c r="BI125" i="2"/>
  <c r="BH125" i="2"/>
  <c r="BG125" i="2"/>
  <c r="BF125" i="2"/>
  <c r="T125" i="2"/>
  <c r="R125" i="2"/>
  <c r="P125" i="2"/>
  <c r="BK125" i="2"/>
  <c r="J125" i="2"/>
  <c r="BE125" i="2"/>
  <c r="BI123" i="2"/>
  <c r="BH123" i="2"/>
  <c r="BG123" i="2"/>
  <c r="BF123" i="2"/>
  <c r="T123" i="2"/>
  <c r="R123" i="2"/>
  <c r="P123" i="2"/>
  <c r="BK123" i="2"/>
  <c r="J123" i="2"/>
  <c r="BE123" i="2"/>
  <c r="BI121" i="2"/>
  <c r="BH121" i="2"/>
  <c r="BG121" i="2"/>
  <c r="BF121" i="2"/>
  <c r="T121" i="2"/>
  <c r="R121" i="2"/>
  <c r="P121" i="2"/>
  <c r="BK121" i="2"/>
  <c r="J121" i="2"/>
  <c r="BE121" i="2"/>
  <c r="BI119" i="2"/>
  <c r="BH119" i="2"/>
  <c r="BG119" i="2"/>
  <c r="BF119" i="2"/>
  <c r="T119" i="2"/>
  <c r="R119" i="2"/>
  <c r="P119" i="2"/>
  <c r="BK119" i="2"/>
  <c r="J119" i="2"/>
  <c r="BE119" i="2"/>
  <c r="BI117" i="2"/>
  <c r="BH117" i="2"/>
  <c r="BG117" i="2"/>
  <c r="BF117" i="2"/>
  <c r="T117" i="2"/>
  <c r="R117" i="2"/>
  <c r="P117" i="2"/>
  <c r="BK117" i="2"/>
  <c r="J117" i="2"/>
  <c r="BE117" i="2"/>
  <c r="BI112" i="2"/>
  <c r="BH112" i="2"/>
  <c r="BG112" i="2"/>
  <c r="BF112" i="2"/>
  <c r="T112" i="2"/>
  <c r="R112" i="2"/>
  <c r="P112" i="2"/>
  <c r="BK112" i="2"/>
  <c r="J112" i="2"/>
  <c r="BE112" i="2"/>
  <c r="BI110" i="2"/>
  <c r="BH110" i="2"/>
  <c r="BG110" i="2"/>
  <c r="BF110" i="2"/>
  <c r="T110" i="2"/>
  <c r="R110" i="2"/>
  <c r="P110" i="2"/>
  <c r="BK110" i="2"/>
  <c r="J110" i="2"/>
  <c r="BE110" i="2"/>
  <c r="BI108" i="2"/>
  <c r="BH108" i="2"/>
  <c r="BG108" i="2"/>
  <c r="BF108" i="2"/>
  <c r="T108" i="2"/>
  <c r="R108" i="2"/>
  <c r="P108" i="2"/>
  <c r="BK108" i="2"/>
  <c r="J108" i="2"/>
  <c r="BE108" i="2"/>
  <c r="BI106" i="2"/>
  <c r="BH106" i="2"/>
  <c r="BG106" i="2"/>
  <c r="BF106" i="2"/>
  <c r="T106" i="2"/>
  <c r="R106" i="2"/>
  <c r="P106" i="2"/>
  <c r="BK106" i="2"/>
  <c r="J106" i="2"/>
  <c r="BE106" i="2"/>
  <c r="BI104" i="2"/>
  <c r="BH104" i="2"/>
  <c r="BG104" i="2"/>
  <c r="BF104" i="2"/>
  <c r="T104" i="2"/>
  <c r="R104" i="2"/>
  <c r="P104" i="2"/>
  <c r="BK104" i="2"/>
  <c r="J104" i="2"/>
  <c r="BE104" i="2"/>
  <c r="BI101" i="2"/>
  <c r="BH101" i="2"/>
  <c r="BG101" i="2"/>
  <c r="BF101" i="2"/>
  <c r="T101" i="2"/>
  <c r="R101" i="2"/>
  <c r="P101" i="2"/>
  <c r="BK101" i="2"/>
  <c r="J101" i="2"/>
  <c r="BE101" i="2"/>
  <c r="BI99" i="2"/>
  <c r="BH99" i="2"/>
  <c r="BG99" i="2"/>
  <c r="BF99" i="2"/>
  <c r="T99" i="2"/>
  <c r="R99" i="2"/>
  <c r="P99" i="2"/>
  <c r="BK99" i="2"/>
  <c r="J99" i="2"/>
  <c r="BE99" i="2"/>
  <c r="BI97" i="2"/>
  <c r="BH97" i="2"/>
  <c r="BG97" i="2"/>
  <c r="BF97" i="2"/>
  <c r="T97" i="2"/>
  <c r="R97" i="2"/>
  <c r="P97" i="2"/>
  <c r="BK97" i="2"/>
  <c r="J97" i="2"/>
  <c r="BE97" i="2"/>
  <c r="BI95" i="2"/>
  <c r="BH95" i="2"/>
  <c r="BG95" i="2"/>
  <c r="BF95" i="2"/>
  <c r="T95" i="2"/>
  <c r="R95" i="2"/>
  <c r="P95" i="2"/>
  <c r="BK95" i="2"/>
  <c r="J95" i="2"/>
  <c r="BE95" i="2"/>
  <c r="BI91" i="2"/>
  <c r="BH91" i="2"/>
  <c r="BG91" i="2"/>
  <c r="BF91" i="2"/>
  <c r="T91" i="2"/>
  <c r="R91" i="2"/>
  <c r="P91" i="2"/>
  <c r="BK91" i="2"/>
  <c r="J91" i="2"/>
  <c r="BE91" i="2"/>
  <c r="BI89" i="2"/>
  <c r="BH89" i="2"/>
  <c r="BG89" i="2"/>
  <c r="BF89" i="2"/>
  <c r="T89" i="2"/>
  <c r="R89" i="2"/>
  <c r="P89" i="2"/>
  <c r="BK89" i="2"/>
  <c r="J89" i="2"/>
  <c r="BE89" i="2"/>
  <c r="BI88" i="2"/>
  <c r="F35" i="2"/>
  <c r="BD55" i="1" s="1"/>
  <c r="BD54" i="1" s="1"/>
  <c r="W33" i="1" s="1"/>
  <c r="BH88" i="2"/>
  <c r="F34" i="2" s="1"/>
  <c r="BC55" i="1" s="1"/>
  <c r="BC54" i="1" s="1"/>
  <c r="BG88" i="2"/>
  <c r="F33" i="2"/>
  <c r="BB55" i="1" s="1"/>
  <c r="BB54" i="1" s="1"/>
  <c r="BF88" i="2"/>
  <c r="J32" i="2" s="1"/>
  <c r="AW55" i="1" s="1"/>
  <c r="T88" i="2"/>
  <c r="T87" i="2"/>
  <c r="T86" i="2" s="1"/>
  <c r="T85" i="2" s="1"/>
  <c r="R88" i="2"/>
  <c r="R87" i="2"/>
  <c r="R86" i="2" s="1"/>
  <c r="R85" i="2" s="1"/>
  <c r="P88" i="2"/>
  <c r="P87" i="2"/>
  <c r="P86" i="2" s="1"/>
  <c r="P85" i="2" s="1"/>
  <c r="AU55" i="1" s="1"/>
  <c r="AU54" i="1" s="1"/>
  <c r="BK88" i="2"/>
  <c r="BK87" i="2" s="1"/>
  <c r="J88" i="2"/>
  <c r="BE88" i="2" s="1"/>
  <c r="J82" i="2"/>
  <c r="J81" i="2"/>
  <c r="F81" i="2"/>
  <c r="F79" i="2"/>
  <c r="E77" i="2"/>
  <c r="J51" i="2"/>
  <c r="J50" i="2"/>
  <c r="F50" i="2"/>
  <c r="F48" i="2"/>
  <c r="E46" i="2"/>
  <c r="J16" i="2"/>
  <c r="E16" i="2"/>
  <c r="F82" i="2" s="1"/>
  <c r="F51" i="2"/>
  <c r="J15" i="2"/>
  <c r="J10" i="2"/>
  <c r="J79" i="2" s="1"/>
  <c r="J48" i="2"/>
  <c r="AS54" i="1"/>
  <c r="L50" i="1"/>
  <c r="AM50" i="1"/>
  <c r="AM49" i="1"/>
  <c r="L49" i="1"/>
  <c r="AM47" i="1"/>
  <c r="L47" i="1"/>
  <c r="L45" i="1"/>
  <c r="L44" i="1"/>
  <c r="J87" i="2" l="1"/>
  <c r="J57" i="2" s="1"/>
  <c r="BK86" i="2"/>
  <c r="W31" i="1"/>
  <c r="AX54" i="1"/>
  <c r="AY54" i="1"/>
  <c r="W32" i="1"/>
  <c r="F31" i="2"/>
  <c r="AZ55" i="1" s="1"/>
  <c r="AZ54" i="1" s="1"/>
  <c r="J31" i="2"/>
  <c r="AV55" i="1" s="1"/>
  <c r="AT55" i="1" s="1"/>
  <c r="F32" i="2"/>
  <c r="BA55" i="1" s="1"/>
  <c r="BA54" i="1" s="1"/>
  <c r="BK169" i="2"/>
  <c r="J169" i="2" s="1"/>
  <c r="J63" i="2" s="1"/>
  <c r="J86" i="2" l="1"/>
  <c r="J56" i="2" s="1"/>
  <c r="BK85" i="2"/>
  <c r="J85" i="2" s="1"/>
  <c r="W30" i="1"/>
  <c r="AW54" i="1"/>
  <c r="AK30" i="1" s="1"/>
  <c r="W29" i="1"/>
  <c r="AV54" i="1"/>
  <c r="J55" i="2" l="1"/>
  <c r="J28" i="2"/>
  <c r="AT54" i="1"/>
  <c r="AK29" i="1"/>
  <c r="J37" i="2" l="1"/>
  <c r="AG55" i="1"/>
  <c r="AN55" i="1" l="1"/>
  <c r="AG54" i="1"/>
  <c r="AN54" i="1" l="1"/>
  <c r="AK26" i="1"/>
  <c r="AK35" i="1" s="1"/>
</calcChain>
</file>

<file path=xl/sharedStrings.xml><?xml version="1.0" encoding="utf-8"?>
<sst xmlns="http://schemas.openxmlformats.org/spreadsheetml/2006/main" count="1413" uniqueCount="395">
  <si>
    <t>Export Komplet</t>
  </si>
  <si>
    <t/>
  </si>
  <si>
    <t>2.0</t>
  </si>
  <si>
    <t>ZAMOK</t>
  </si>
  <si>
    <t>False</t>
  </si>
  <si>
    <t>{7b1a80be-a2bf-4aae-bd89-73a94e54f186}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</si>
  <si>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</si>
  <si>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</si>
  <si>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</si>
  <si>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</si>
  <si>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</si>
  <si>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</si>
  <si>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</si>
  <si>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</si>
  <si>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Tok_18_15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</si>
  <si>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</si>
  <si>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</si>
  <si>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Velička, Strážnice, km 3,827 – 4,212 – oprava PB hráze</t>
  </si>
  <si>
    <t>KSO:</t>
  </si>
  <si>
    <t>CC-CZ:</t>
  </si>
  <si>
    <t>Místo:</t>
  </si>
  <si>
    <t>Strážnice</t>
  </si>
  <si>
    <t>Datum:</t>
  </si>
  <si>
    <t>28. 9. 2018</t>
  </si>
  <si>
    <t>Zadavatel:</t>
  </si>
  <si>
    <t>IČ:</t>
  </si>
  <si>
    <t>70890013</t>
  </si>
  <si>
    <t>Povodí Moravy, s.p.</t>
  </si>
  <si>
    <t>DIČ:</t>
  </si>
  <si>
    <t>CZ708 90 013</t>
  </si>
  <si>
    <t>Uchazeč:</t>
  </si>
  <si>
    <t>Vyplň údaj</t>
  </si>
  <si>
    <t>Projektant:</t>
  </si>
  <si>
    <t>18177018</t>
  </si>
  <si>
    <t>Ing. Karel Vaštík</t>
  </si>
  <si>
    <t>CZ6110220842</t>
  </si>
  <si>
    <t>True</t>
  </si>
  <si>
    <t>Zpracovatel:</t>
  </si>
  <si>
    <t>Ing. Karel Vaštík, Lideřovská 14, 696 61 Vnorovy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</si>
  <si>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</si>
  <si>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</si>
  <si>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</si>
  <si>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</si>
  <si>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</si>
  <si>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</si>
  <si>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</si>
  <si>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</si>
  <si>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</si>
  <si>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</si>
  <si>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</si>
  <si>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</si>
  <si>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</si>
  <si>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</si>
  <si>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</si>
  <si>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</si>
  <si>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</si>
  <si>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</si>
  <si>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</si>
  <si>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</si>
  <si>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</si>
  <si>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</si>
  <si>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</si>
  <si>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</si>
  <si>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</si>
  <si>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</si>
  <si>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</si>
  <si>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</si>
  <si>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</si>
  <si>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</si>
  <si>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</si>
  <si>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</si>
  <si>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</si>
  <si>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</si>
  <si>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</si>
  <si>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</si>
  <si>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</si>
  <si>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</si>
  <si>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</si>
  <si>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</si>
  <si>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</si>
  <si>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</si>
  <si>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Asfalt</t>
  </si>
  <si>
    <t>Asfaltový sjezd</t>
  </si>
  <si>
    <t>m2</t>
  </si>
  <si>
    <t>49,5</t>
  </si>
  <si>
    <t>3</t>
  </si>
  <si>
    <t>2</t>
  </si>
  <si>
    <t>bourání</t>
  </si>
  <si>
    <t>Bourání šachty</t>
  </si>
  <si>
    <t>m3</t>
  </si>
  <si>
    <t>5,85</t>
  </si>
  <si>
    <t>KRYCÍ LIST SOUPISU PRACÍ</t>
  </si>
  <si>
    <t>Buňky</t>
  </si>
  <si>
    <t>Geobuňky</t>
  </si>
  <si>
    <t>1661,67</t>
  </si>
  <si>
    <t>Krajnice</t>
  </si>
  <si>
    <t>Zemní krajnice 0,5x0,1 m</t>
  </si>
  <si>
    <t>41,185</t>
  </si>
  <si>
    <t>KSC</t>
  </si>
  <si>
    <t>Kamenivo stabilozované cementem</t>
  </si>
  <si>
    <t>62,253</t>
  </si>
  <si>
    <t>Násyp</t>
  </si>
  <si>
    <t>Násyp pod krajnici</t>
  </si>
  <si>
    <t>83,497</t>
  </si>
  <si>
    <t>Odkop</t>
  </si>
  <si>
    <t>Odkopávka celkem</t>
  </si>
  <si>
    <t>952,28</t>
  </si>
  <si>
    <t>Odstr_kom</t>
  </si>
  <si>
    <t>Odstraněná komunikace</t>
  </si>
  <si>
    <t>477</t>
  </si>
  <si>
    <t>OK</t>
  </si>
  <si>
    <t>Obalované kamenivo</t>
  </si>
  <si>
    <t>55,713</t>
  </si>
  <si>
    <t>SD_0_8</t>
  </si>
  <si>
    <t>Štěrkodrť do horní vrstvy 0-8 mm</t>
  </si>
  <si>
    <t>1369</t>
  </si>
  <si>
    <t>Skládka</t>
  </si>
  <si>
    <t>Odvod na sklládku</t>
  </si>
  <si>
    <t>103,288</t>
  </si>
  <si>
    <t>Zásyp</t>
  </si>
  <si>
    <t>Zásyp vybourané šachty</t>
  </si>
  <si>
    <t>26,915</t>
  </si>
  <si>
    <t>Jáma</t>
  </si>
  <si>
    <t>Jáma pro bourání konstrukce</t>
  </si>
  <si>
    <t>19,44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</si>
  <si>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</si>
  <si>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</si>
  <si>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</si>
  <si>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</si>
  <si>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</si>
  <si>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</si>
  <si>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</si>
  <si>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</si>
  <si>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</si>
  <si>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</si>
  <si>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</si>
  <si>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</si>
  <si>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</si>
  <si>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</si>
  <si>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</si>
  <si>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</si>
  <si>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</si>
  <si>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</si>
  <si>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</si>
  <si>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</si>
  <si>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</si>
  <si>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</si>
  <si>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</si>
  <si>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</si>
  <si>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</si>
  <si>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</si>
  <si>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</si>
  <si>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</si>
  <si>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</si>
  <si>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</si>
  <si>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</si>
  <si>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</si>
  <si>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</si>
  <si>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</si>
  <si>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</si>
  <si>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113106191</t>
  </si>
  <si>
    <t>Rozebrání vozovek ze silničních dílců se spárami zalitými živicí strojně pl do 50 m2</t>
  </si>
  <si>
    <t>CS ÚRS 2018 02</t>
  </si>
  <si>
    <t>4</t>
  </si>
  <si>
    <t>-1831751424</t>
  </si>
  <si>
    <t>113107524</t>
  </si>
  <si>
    <t>Odstranění podkladu z kameniva drceného tl 400 mm při překopech strojně pl přes 15 m2</t>
  </si>
  <si>
    <t>-664447038</t>
  </si>
  <si>
    <t>VV</t>
  </si>
  <si>
    <t>122201102</t>
  </si>
  <si>
    <t>Odkopávky a prokopávky nezapažené v hornině tř. 3 objem do 1000 m3</t>
  </si>
  <si>
    <t>1821920933</t>
  </si>
  <si>
    <t>-Odstr_kom</t>
  </si>
  <si>
    <t>Součet</t>
  </si>
  <si>
    <t>130901121</t>
  </si>
  <si>
    <t>Bourání kcí v hloubených vykopávkách ze zdiva z betonu prostého ručně</t>
  </si>
  <si>
    <t>1472843307</t>
  </si>
  <si>
    <t>5</t>
  </si>
  <si>
    <t>131201101</t>
  </si>
  <si>
    <t>Hloubení jam nezapažených v hornině tř. 3 objemu do 100 m3</t>
  </si>
  <si>
    <t>1849766309</t>
  </si>
  <si>
    <t>6</t>
  </si>
  <si>
    <t>162701105</t>
  </si>
  <si>
    <t>Vodorovné přemístění do 10000 m výkopku/sypaniny z horniny tř. 1 až 4</t>
  </si>
  <si>
    <t>-1939080470</t>
  </si>
  <si>
    <t>7</t>
  </si>
  <si>
    <t>162701109</t>
  </si>
  <si>
    <t>Příplatek k vodorovnému přemístění výkopku/sypaniny z horniny tř. 1 až 4 ZKD 1000 m přes 10000 m</t>
  </si>
  <si>
    <t>2008388084</t>
  </si>
  <si>
    <t>103,288*8 'Přepočtené koeficientem množství</t>
  </si>
  <si>
    <t>8</t>
  </si>
  <si>
    <t>171101141</t>
  </si>
  <si>
    <t>Uložení sypaniny do 0,75 m3 násypu na 1 m silnice nebo železnice</t>
  </si>
  <si>
    <t>473296370</t>
  </si>
  <si>
    <t>9</t>
  </si>
  <si>
    <t>171201201</t>
  </si>
  <si>
    <t>Uložení sypaniny na skládky</t>
  </si>
  <si>
    <t>-30397536</t>
  </si>
  <si>
    <t>10</t>
  </si>
  <si>
    <t>171201211</t>
  </si>
  <si>
    <t>Poplatek za uložení stavebního odpadu - zeminy a kameniva na skládce</t>
  </si>
  <si>
    <t>t</t>
  </si>
  <si>
    <t>594226400</t>
  </si>
  <si>
    <t>11</t>
  </si>
  <si>
    <t>174101101</t>
  </si>
  <si>
    <t>Zásyp jam, šachet rýh nebo kolem objektů sypaninou se zhutněním</t>
  </si>
  <si>
    <t>646247021</t>
  </si>
  <si>
    <t>Zásyp "zásyp šachty"</t>
  </si>
  <si>
    <t>12</t>
  </si>
  <si>
    <t>181411121</t>
  </si>
  <si>
    <t>Založení lučního trávníku výsevem plochy do 1000 m2 v rovině a ve svahu do 1:5</t>
  </si>
  <si>
    <t>719483663</t>
  </si>
  <si>
    <t>823,7*0,5 "krajnice"</t>
  </si>
  <si>
    <t>130*2 "podél komunikace na rovině"</t>
  </si>
  <si>
    <t>80 "plocha skládky zeminy"</t>
  </si>
  <si>
    <t>13</t>
  </si>
  <si>
    <t>M</t>
  </si>
  <si>
    <t>00572472</t>
  </si>
  <si>
    <t>osivo směs travní krajinná-rovinná</t>
  </si>
  <si>
    <t>kg</t>
  </si>
  <si>
    <t>-1032654167</t>
  </si>
  <si>
    <t>751,85*0,025 'Přepočtené koeficientem množství</t>
  </si>
  <si>
    <t>14</t>
  </si>
  <si>
    <t>181411122</t>
  </si>
  <si>
    <t>Založení lučního trávníku výsevem plochy do 1000 m2 ve svahu do 1:2</t>
  </si>
  <si>
    <t>-968884997</t>
  </si>
  <si>
    <t>2345 "výpočet kubatur progranu Atlas"</t>
  </si>
  <si>
    <t>00572474</t>
  </si>
  <si>
    <t>osivo směs travní krajinná-svahová</t>
  </si>
  <si>
    <t>-1776937556</t>
  </si>
  <si>
    <t>2345*0,025 'Přepočtené koeficientem množství</t>
  </si>
  <si>
    <t>16</t>
  </si>
  <si>
    <t>181951102</t>
  </si>
  <si>
    <t>Úprava pláně v hornině tř. 1 až 4 se zhutněním</t>
  </si>
  <si>
    <t>-1023911663</t>
  </si>
  <si>
    <t>17</t>
  </si>
  <si>
    <t>182101101</t>
  </si>
  <si>
    <t>Svahování v zářezech v hornině tř. 1 až 4</t>
  </si>
  <si>
    <t>584863058</t>
  </si>
  <si>
    <t>2950 "výpočet kubatur v programu Atlas"</t>
  </si>
  <si>
    <t>Svislé a kompletní konstrukce</t>
  </si>
  <si>
    <t>18</t>
  </si>
  <si>
    <t>338171113</t>
  </si>
  <si>
    <t>Osazování sloupků a vzpěr plotových ocelových v 2,00 m se zabetonováním</t>
  </si>
  <si>
    <t>kus</t>
  </si>
  <si>
    <t>-1140703568</t>
  </si>
  <si>
    <t>19</t>
  </si>
  <si>
    <t>55342252</t>
  </si>
  <si>
    <t>sloupek plotový průběžný Pz a komaxitový 2000/38x1,5mm</t>
  </si>
  <si>
    <t>-941591457</t>
  </si>
  <si>
    <t>20</t>
  </si>
  <si>
    <t>348401120</t>
  </si>
  <si>
    <t>Osazení oplocení ze strojového pletiva s napínacími dráty výšky do 1,6 m do 15° sklonu svahu</t>
  </si>
  <si>
    <t>m</t>
  </si>
  <si>
    <t>1505185147</t>
  </si>
  <si>
    <t>31324756</t>
  </si>
  <si>
    <t>pletivo drátěné se čtvercovými oky zapletené Pz 50x2x1600mm</t>
  </si>
  <si>
    <t>-375070279</t>
  </si>
  <si>
    <t>22</t>
  </si>
  <si>
    <t>15619100</t>
  </si>
  <si>
    <t>drát poplastovaný kruhový napínací 2,5/3,5mm</t>
  </si>
  <si>
    <t>505903403</t>
  </si>
  <si>
    <t>Komunikace pozemní</t>
  </si>
  <si>
    <t>23</t>
  </si>
  <si>
    <t>564811111</t>
  </si>
  <si>
    <t>Podklad ze štěrkodrtě ŠD tl 50 mm</t>
  </si>
  <si>
    <t>-124722615</t>
  </si>
  <si>
    <t>24</t>
  </si>
  <si>
    <t>565166111</t>
  </si>
  <si>
    <t>Asfaltový beton vrstva podkladní ACP 22 (obalované kamenivo OKH) tl 80 mm š do 3 m</t>
  </si>
  <si>
    <t>-913573863</t>
  </si>
  <si>
    <t>25</t>
  </si>
  <si>
    <t>567120111</t>
  </si>
  <si>
    <t>Podklad ze směsi stmelené cementem SC C 1,5/2,0 (SC II) tl 120 mm</t>
  </si>
  <si>
    <t>668886221</t>
  </si>
  <si>
    <t>26</t>
  </si>
  <si>
    <t>569903311</t>
  </si>
  <si>
    <t>Zřízení zemních krajnic se zhutněním</t>
  </si>
  <si>
    <t>1458804585</t>
  </si>
  <si>
    <t>27</t>
  </si>
  <si>
    <t>572531121</t>
  </si>
  <si>
    <t>Ošetření trhlin asfaltovou sanační hmotou š do 20 mm</t>
  </si>
  <si>
    <t>-1203182075</t>
  </si>
  <si>
    <t>28</t>
  </si>
  <si>
    <t>573231112</t>
  </si>
  <si>
    <t>Postřik živičný spojovací ze silniční emulze v množství 0,80 kg/m2</t>
  </si>
  <si>
    <t>1051161073</t>
  </si>
  <si>
    <t>29</t>
  </si>
  <si>
    <t>577143111</t>
  </si>
  <si>
    <t>Asfaltový beton vrstva obrusná ACO 8 (ABJ) tl 50 mm š do 3 m z nemodifikovaného asfaltu</t>
  </si>
  <si>
    <t>-1800510090</t>
  </si>
  <si>
    <t>Ostatní konstrukce a práce, bourání</t>
  </si>
  <si>
    <t>30</t>
  </si>
  <si>
    <t>914431112</t>
  </si>
  <si>
    <t>Montáž dopravního zrcadla o velikosti do 1m2 na sloupek nebo konzolu</t>
  </si>
  <si>
    <t>-1671497935</t>
  </si>
  <si>
    <t>31</t>
  </si>
  <si>
    <t>40445200</t>
  </si>
  <si>
    <t>zrcadlo dopravní kruhové D 600 mm</t>
  </si>
  <si>
    <t>136445127</t>
  </si>
  <si>
    <t>32</t>
  </si>
  <si>
    <t>914511111</t>
  </si>
  <si>
    <t>Montáž sloupku dopravních značek délky do 3,5 m s betonovým základem</t>
  </si>
  <si>
    <t>166561671</t>
  </si>
  <si>
    <t>33</t>
  </si>
  <si>
    <t>40445225</t>
  </si>
  <si>
    <t>sloupek Zn pro dopravní značku D 60mm v 3,5m</t>
  </si>
  <si>
    <t>-251876573</t>
  </si>
  <si>
    <t>34</t>
  </si>
  <si>
    <t>919722152</t>
  </si>
  <si>
    <t>Geobuňky pro stabilizaci podkladu z PE tl 200 mm do 30 buněk/m2</t>
  </si>
  <si>
    <t>-548859276</t>
  </si>
  <si>
    <t>35</t>
  </si>
  <si>
    <t>58344171</t>
  </si>
  <si>
    <t>štěrkodrť frakce 0-32</t>
  </si>
  <si>
    <t>-197211171</t>
  </si>
  <si>
    <t>Buňky*0,3*1,67*1,2*1,05</t>
  </si>
  <si>
    <t>36</t>
  </si>
  <si>
    <t>919726122</t>
  </si>
  <si>
    <t>Geotextilie pro ochranu, separaci a filtraci netkaná měrná hmotnost do 300 g/m2</t>
  </si>
  <si>
    <t>-154477073</t>
  </si>
  <si>
    <t>37</t>
  </si>
  <si>
    <t>919735113</t>
  </si>
  <si>
    <t>Řezání stávajícího živičného krytu hl do 150 mm</t>
  </si>
  <si>
    <t>-1533588351</t>
  </si>
  <si>
    <t>38</t>
  </si>
  <si>
    <t>966071711</t>
  </si>
  <si>
    <t>Bourání sloupků a vzpěr plotových ocelových do 2,5 m zabetonovaných</t>
  </si>
  <si>
    <t>-1061338391</t>
  </si>
  <si>
    <t>39</t>
  </si>
  <si>
    <t>966071821</t>
  </si>
  <si>
    <t>Rozebrání oplocení z drátěného pletiva se čtvercovými oky výšky do 1,6 m</t>
  </si>
  <si>
    <t>-1295409715</t>
  </si>
  <si>
    <t>997</t>
  </si>
  <si>
    <t>Přesun sutě</t>
  </si>
  <si>
    <t>40</t>
  </si>
  <si>
    <t>997221561</t>
  </si>
  <si>
    <t>Vodorovná doprava suti z kusových materiálů do 1 km</t>
  </si>
  <si>
    <t>-2026212047</t>
  </si>
  <si>
    <t>41</t>
  </si>
  <si>
    <t>997221569</t>
  </si>
  <si>
    <t>Příplatek ZKD 1 km u vodorovné dopravy suti z kusových materiálů</t>
  </si>
  <si>
    <t>1995839765</t>
  </si>
  <si>
    <t>294,355*10 'Přepočtené koeficientem množství</t>
  </si>
  <si>
    <t>42</t>
  </si>
  <si>
    <t>997221845</t>
  </si>
  <si>
    <t>Poplatek za uložení na skládce (skládkovné) odpadu asfaltového bez dehtu kód odpadu 170 302</t>
  </si>
  <si>
    <t>-561331089</t>
  </si>
  <si>
    <t>998</t>
  </si>
  <si>
    <t>Přesun hmot</t>
  </si>
  <si>
    <t>43</t>
  </si>
  <si>
    <t>998225111</t>
  </si>
  <si>
    <t>Přesun hmot pro pozemní komunikace s krytem z kamene, monolitickým betonovým nebo živičným</t>
  </si>
  <si>
    <t>-1481271295</t>
  </si>
  <si>
    <t>44</t>
  </si>
  <si>
    <t>998225191</t>
  </si>
  <si>
    <t>Příplatek k přesunu hmot pro pozemní komunikace s krytem z kamene, živičným, betonovým do 1000 m</t>
  </si>
  <si>
    <t>83669667</t>
  </si>
  <si>
    <t>VRN</t>
  </si>
  <si>
    <t>Vedlejší rozpočtové náklady</t>
  </si>
  <si>
    <t>VRN1</t>
  </si>
  <si>
    <t>Průzkumné, geodetické a projektové práce</t>
  </si>
  <si>
    <t>45</t>
  </si>
  <si>
    <t>012103000</t>
  </si>
  <si>
    <t>Geodetické práce před výstavbou</t>
  </si>
  <si>
    <t>kplt</t>
  </si>
  <si>
    <t>1024</t>
  </si>
  <si>
    <t>-808210246</t>
  </si>
  <si>
    <t>46</t>
  </si>
  <si>
    <t>012303000</t>
  </si>
  <si>
    <t>Geodetické práce po výstavbě</t>
  </si>
  <si>
    <t>1484609988</t>
  </si>
  <si>
    <t>47</t>
  </si>
  <si>
    <t>013254000</t>
  </si>
  <si>
    <t>Dokumentace skutečného provedení stavby</t>
  </si>
  <si>
    <t>soubor</t>
  </si>
  <si>
    <t>-785420539</t>
  </si>
  <si>
    <t>VRN3</t>
  </si>
  <si>
    <t>Zařízení staveniště</t>
  </si>
  <si>
    <t>48</t>
  </si>
  <si>
    <t>034303000</t>
  </si>
  <si>
    <t>Dopravní značení na staveništi</t>
  </si>
  <si>
    <t>-371677460</t>
  </si>
  <si>
    <t>VRN4</t>
  </si>
  <si>
    <t>Inženýrská činnost</t>
  </si>
  <si>
    <t>49</t>
  </si>
  <si>
    <t>043134000</t>
  </si>
  <si>
    <t>Zkoušky zatěžovací</t>
  </si>
  <si>
    <t>1005989238</t>
  </si>
  <si>
    <t>VRN6</t>
  </si>
  <si>
    <t>Územní vlivy</t>
  </si>
  <si>
    <t>50</t>
  </si>
  <si>
    <t>062002000</t>
  </si>
  <si>
    <t>Ztížené dopravní podmínky</t>
  </si>
  <si>
    <t>-1306547538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</si>
</sst>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1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26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4" fillId="0" borderId="19" xfId="0" applyNumberFormat="1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2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8" fillId="4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  <protection locked="0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0" fillId="0" borderId="0" xfId="0" applyNumberFormat="1" applyFont="1" applyAlignment="1" applyProtection="1"/>
    <xf numFmtId="166" fontId="27" fillId="0" borderId="12" xfId="0" applyNumberFormat="1" applyFont="1" applyBorder="1" applyAlignment="1" applyProtection="1"/>
    <xf numFmtId="166" fontId="27" fillId="0" borderId="13" xfId="0" applyNumberFormat="1" applyFont="1" applyBorder="1" applyAlignment="1" applyProtection="1"/>
    <xf numFmtId="4" fontId="16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29" fillId="0" borderId="22" xfId="0" applyFont="1" applyBorder="1" applyAlignment="1" applyProtection="1">
      <alignment horizontal="center" vertical="center"/>
    </xf>
    <xf numFmtId="49" fontId="29" fillId="0" borderId="22" xfId="0" applyNumberFormat="1" applyFont="1" applyBorder="1" applyAlignment="1" applyProtection="1">
      <alignment horizontal="left" vertical="center" wrapText="1"/>
    </xf>
    <xf numFmtId="0" fontId="29" fillId="0" borderId="22" xfId="0" applyFont="1" applyBorder="1" applyAlignment="1" applyProtection="1">
      <alignment horizontal="left" vertical="center" wrapText="1"/>
    </xf>
    <xf numFmtId="0" fontId="29" fillId="0" borderId="22" xfId="0" applyFont="1" applyBorder="1" applyAlignment="1" applyProtection="1">
      <alignment horizontal="center" vertical="center" wrapText="1"/>
    </xf>
    <xf numFmtId="167" fontId="29" fillId="0" borderId="22" xfId="0" applyNumberFormat="1" applyFont="1" applyBorder="1" applyAlignment="1" applyProtection="1">
      <alignment vertical="center"/>
    </xf>
    <xf numFmtId="4" fontId="29" fillId="2" borderId="22" xfId="0" applyNumberFormat="1" applyFont="1" applyFill="1" applyBorder="1" applyAlignment="1" applyProtection="1">
      <alignment vertical="center"/>
      <protection locked="0"/>
    </xf>
    <xf numFmtId="4" fontId="29" fillId="0" borderId="22" xfId="0" applyNumberFormat="1" applyFont="1" applyBorder="1" applyAlignment="1" applyProtection="1">
      <alignment vertical="center"/>
    </xf>
    <xf numFmtId="0" fontId="29" fillId="0" borderId="3" xfId="0" applyFont="1" applyBorder="1" applyAlignment="1">
      <alignment vertical="center"/>
    </xf>
    <xf numFmtId="0" fontId="29" fillId="2" borderId="14" xfId="0" applyFont="1" applyFill="1" applyBorder="1" applyAlignment="1" applyProtection="1">
      <alignment horizontal="left" vertical="center"/>
      <protection locked="0"/>
    </xf>
    <xf numFmtId="0" fontId="29" fillId="0" borderId="0" xfId="0" applyFont="1" applyBorder="1" applyAlignment="1" applyProtection="1">
      <alignment horizontal="center" vertical="center"/>
    </xf>
    <xf numFmtId="0" fontId="1" fillId="2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4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4" fontId="23" fillId="0" borderId="0" xfId="0" applyNumberFormat="1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0" fillId="0" borderId="0" xfId="0" applyFont="1" applyAlignment="1" applyProtection="1">
      <alignment horizontal="left" vertical="center"/>
    </xf>
    <xf numFmtId="0" fontId="0" fillId="0" borderId="0" xfId="0" applyProtection="1"/>
    <xf numFmtId="0" fontId="2" fillId="0" borderId="0" xfId="0" applyFont="1" applyAlignment="1" applyProtection="1">
      <alignment horizontal="left" vertical="top" wrapText="1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righ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topLeftCell="A46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ht="36.950000000000003" customHeight="1">
      <c r="AR2" s="228"/>
      <c r="AS2" s="228"/>
      <c r="AT2" s="228"/>
      <c r="AU2" s="228"/>
      <c r="AV2" s="228"/>
      <c r="AW2" s="228"/>
      <c r="AX2" s="228"/>
      <c r="AY2" s="228"/>
      <c r="AZ2" s="228"/>
      <c r="BA2" s="228"/>
      <c r="BB2" s="228"/>
      <c r="BC2" s="228"/>
      <c r="BD2" s="228"/>
      <c r="BE2" s="228"/>
      <c r="BS2" s="14" t="s">
        <v>6</v>
      </c>
      <c r="BT2" s="14" t="s">
        <v>7</v>
      </c>
    </row>
    <row r="3" spans="1:74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50" t="s">
        <v>14</v>
      </c>
      <c r="L5" s="251"/>
      <c r="M5" s="251"/>
      <c r="N5" s="251"/>
      <c r="O5" s="251"/>
      <c r="P5" s="251"/>
      <c r="Q5" s="251"/>
      <c r="R5" s="251"/>
      <c r="S5" s="251"/>
      <c r="T5" s="251"/>
      <c r="U5" s="251"/>
      <c r="V5" s="251"/>
      <c r="W5" s="251"/>
      <c r="X5" s="251"/>
      <c r="Y5" s="251"/>
      <c r="Z5" s="251"/>
      <c r="AA5" s="251"/>
      <c r="AB5" s="251"/>
      <c r="AC5" s="251"/>
      <c r="AD5" s="251"/>
      <c r="AE5" s="251"/>
      <c r="AF5" s="251"/>
      <c r="AG5" s="251"/>
      <c r="AH5" s="251"/>
      <c r="AI5" s="251"/>
      <c r="AJ5" s="251"/>
      <c r="AK5" s="251"/>
      <c r="AL5" s="251"/>
      <c r="AM5" s="251"/>
      <c r="AN5" s="251"/>
      <c r="AO5" s="251"/>
      <c r="AP5" s="19"/>
      <c r="AQ5" s="19"/>
      <c r="AR5" s="17"/>
      <c r="BE5" s="220" t="s">
        <v>15</v>
      </c>
      <c r="BS5" s="14" t="s">
        <v>6</v>
      </c>
    </row>
    <row r="6" spans="1:74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52" t="s">
        <v>17</v>
      </c>
      <c r="L6" s="251"/>
      <c r="M6" s="251"/>
      <c r="N6" s="251"/>
      <c r="O6" s="251"/>
      <c r="P6" s="251"/>
      <c r="Q6" s="251"/>
      <c r="R6" s="251"/>
      <c r="S6" s="251"/>
      <c r="T6" s="251"/>
      <c r="U6" s="251"/>
      <c r="V6" s="251"/>
      <c r="W6" s="251"/>
      <c r="X6" s="251"/>
      <c r="Y6" s="251"/>
      <c r="Z6" s="251"/>
      <c r="AA6" s="251"/>
      <c r="AB6" s="251"/>
      <c r="AC6" s="251"/>
      <c r="AD6" s="251"/>
      <c r="AE6" s="251"/>
      <c r="AF6" s="251"/>
      <c r="AG6" s="251"/>
      <c r="AH6" s="251"/>
      <c r="AI6" s="251"/>
      <c r="AJ6" s="251"/>
      <c r="AK6" s="251"/>
      <c r="AL6" s="251"/>
      <c r="AM6" s="251"/>
      <c r="AN6" s="251"/>
      <c r="AO6" s="251"/>
      <c r="AP6" s="19"/>
      <c r="AQ6" s="19"/>
      <c r="AR6" s="17"/>
      <c r="BE6" s="221"/>
      <c r="BS6" s="14" t="s">
        <v>6</v>
      </c>
    </row>
    <row r="7" spans="1:74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E7" s="221"/>
      <c r="BS7" s="14" t="s">
        <v>6</v>
      </c>
    </row>
    <row r="8" spans="1:74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" t="s">
        <v>23</v>
      </c>
      <c r="AO8" s="19"/>
      <c r="AP8" s="19"/>
      <c r="AQ8" s="19"/>
      <c r="AR8" s="17"/>
      <c r="BE8" s="221"/>
      <c r="BS8" s="14" t="s">
        <v>6</v>
      </c>
    </row>
    <row r="9" spans="1:74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21"/>
      <c r="BS9" s="14" t="s">
        <v>6</v>
      </c>
    </row>
    <row r="10" spans="1:74" ht="12" customHeight="1">
      <c r="B10" s="18"/>
      <c r="C10" s="19"/>
      <c r="D10" s="26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25</v>
      </c>
      <c r="AL10" s="19"/>
      <c r="AM10" s="19"/>
      <c r="AN10" s="24" t="s">
        <v>26</v>
      </c>
      <c r="AO10" s="19"/>
      <c r="AP10" s="19"/>
      <c r="AQ10" s="19"/>
      <c r="AR10" s="17"/>
      <c r="BE10" s="221"/>
      <c r="BS10" s="14" t="s">
        <v>6</v>
      </c>
    </row>
    <row r="11" spans="1:74" ht="18.399999999999999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28</v>
      </c>
      <c r="AL11" s="19"/>
      <c r="AM11" s="19"/>
      <c r="AN11" s="24" t="s">
        <v>29</v>
      </c>
      <c r="AO11" s="19"/>
      <c r="AP11" s="19"/>
      <c r="AQ11" s="19"/>
      <c r="AR11" s="17"/>
      <c r="BE11" s="221"/>
      <c r="BS11" s="14" t="s">
        <v>6</v>
      </c>
    </row>
    <row r="12" spans="1:74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21"/>
      <c r="BS12" s="14" t="s">
        <v>6</v>
      </c>
    </row>
    <row r="13" spans="1:74" ht="12" customHeight="1">
      <c r="B13" s="18"/>
      <c r="C13" s="19"/>
      <c r="D13" s="26" t="s">
        <v>30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25</v>
      </c>
      <c r="AL13" s="19"/>
      <c r="AM13" s="19"/>
      <c r="AN13" s="28" t="s">
        <v>31</v>
      </c>
      <c r="AO13" s="19"/>
      <c r="AP13" s="19"/>
      <c r="AQ13" s="19"/>
      <c r="AR13" s="17"/>
      <c r="BE13" s="221"/>
      <c r="BS13" s="14" t="s">
        <v>6</v>
      </c>
    </row>
    <row r="14" spans="1:74" ht="11.25">
      <c r="B14" s="18"/>
      <c r="C14" s="19"/>
      <c r="D14" s="19"/>
      <c r="E14" s="253" t="s">
        <v>31</v>
      </c>
      <c r="F14" s="254"/>
      <c r="G14" s="254"/>
      <c r="H14" s="254"/>
      <c r="I14" s="254"/>
      <c r="J14" s="254"/>
      <c r="K14" s="254"/>
      <c r="L14" s="254"/>
      <c r="M14" s="254"/>
      <c r="N14" s="254"/>
      <c r="O14" s="254"/>
      <c r="P14" s="254"/>
      <c r="Q14" s="254"/>
      <c r="R14" s="254"/>
      <c r="S14" s="254"/>
      <c r="T14" s="254"/>
      <c r="U14" s="254"/>
      <c r="V14" s="254"/>
      <c r="W14" s="254"/>
      <c r="X14" s="254"/>
      <c r="Y14" s="254"/>
      <c r="Z14" s="254"/>
      <c r="AA14" s="254"/>
      <c r="AB14" s="254"/>
      <c r="AC14" s="254"/>
      <c r="AD14" s="254"/>
      <c r="AE14" s="254"/>
      <c r="AF14" s="254"/>
      <c r="AG14" s="254"/>
      <c r="AH14" s="254"/>
      <c r="AI14" s="254"/>
      <c r="AJ14" s="254"/>
      <c r="AK14" s="26" t="s">
        <v>28</v>
      </c>
      <c r="AL14" s="19"/>
      <c r="AM14" s="19"/>
      <c r="AN14" s="28" t="s">
        <v>31</v>
      </c>
      <c r="AO14" s="19"/>
      <c r="AP14" s="19"/>
      <c r="AQ14" s="19"/>
      <c r="AR14" s="17"/>
      <c r="BE14" s="221"/>
      <c r="BS14" s="14" t="s">
        <v>6</v>
      </c>
    </row>
    <row r="15" spans="1:74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21"/>
      <c r="BS15" s="14" t="s">
        <v>4</v>
      </c>
    </row>
    <row r="16" spans="1:74" ht="12" customHeight="1">
      <c r="B16" s="18"/>
      <c r="C16" s="19"/>
      <c r="D16" s="26" t="s">
        <v>32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25</v>
      </c>
      <c r="AL16" s="19"/>
      <c r="AM16" s="19"/>
      <c r="AN16" s="24" t="s">
        <v>33</v>
      </c>
      <c r="AO16" s="19"/>
      <c r="AP16" s="19"/>
      <c r="AQ16" s="19"/>
      <c r="AR16" s="17"/>
      <c r="BE16" s="221"/>
      <c r="BS16" s="14" t="s">
        <v>4</v>
      </c>
    </row>
    <row r="17" spans="2:71" ht="18.399999999999999" customHeight="1">
      <c r="B17" s="18"/>
      <c r="C17" s="19"/>
      <c r="D17" s="19"/>
      <c r="E17" s="24" t="s">
        <v>34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28</v>
      </c>
      <c r="AL17" s="19"/>
      <c r="AM17" s="19"/>
      <c r="AN17" s="24" t="s">
        <v>35</v>
      </c>
      <c r="AO17" s="19"/>
      <c r="AP17" s="19"/>
      <c r="AQ17" s="19"/>
      <c r="AR17" s="17"/>
      <c r="BE17" s="221"/>
      <c r="BS17" s="14" t="s">
        <v>36</v>
      </c>
    </row>
    <row r="18" spans="2:7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21"/>
      <c r="BS18" s="14" t="s">
        <v>6</v>
      </c>
    </row>
    <row r="19" spans="2:71" ht="12" customHeight="1">
      <c r="B19" s="18"/>
      <c r="C19" s="19"/>
      <c r="D19" s="26" t="s">
        <v>37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25</v>
      </c>
      <c r="AL19" s="19"/>
      <c r="AM19" s="19"/>
      <c r="AN19" s="24" t="s">
        <v>33</v>
      </c>
      <c r="AO19" s="19"/>
      <c r="AP19" s="19"/>
      <c r="AQ19" s="19"/>
      <c r="AR19" s="17"/>
      <c r="BE19" s="221"/>
      <c r="BS19" s="14" t="s">
        <v>6</v>
      </c>
    </row>
    <row r="20" spans="2:71" ht="18.399999999999999" customHeight="1">
      <c r="B20" s="18"/>
      <c r="C20" s="19"/>
      <c r="D20" s="19"/>
      <c r="E20" s="24" t="s">
        <v>38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28</v>
      </c>
      <c r="AL20" s="19"/>
      <c r="AM20" s="19"/>
      <c r="AN20" s="24" t="s">
        <v>35</v>
      </c>
      <c r="AO20" s="19"/>
      <c r="AP20" s="19"/>
      <c r="AQ20" s="19"/>
      <c r="AR20" s="17"/>
      <c r="BE20" s="221"/>
      <c r="BS20" s="14" t="s">
        <v>36</v>
      </c>
    </row>
    <row r="21" spans="2:7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21"/>
    </row>
    <row r="22" spans="2:71" ht="12" customHeight="1">
      <c r="B22" s="18"/>
      <c r="C22" s="19"/>
      <c r="D22" s="26" t="s">
        <v>39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21"/>
    </row>
    <row r="23" spans="2:71" ht="16.5" customHeight="1">
      <c r="B23" s="18"/>
      <c r="C23" s="19"/>
      <c r="D23" s="19"/>
      <c r="E23" s="255" t="s">
        <v>1</v>
      </c>
      <c r="F23" s="255"/>
      <c r="G23" s="255"/>
      <c r="H23" s="255"/>
      <c r="I23" s="255"/>
      <c r="J23" s="255"/>
      <c r="K23" s="255"/>
      <c r="L23" s="255"/>
      <c r="M23" s="255"/>
      <c r="N23" s="255"/>
      <c r="O23" s="255"/>
      <c r="P23" s="255"/>
      <c r="Q23" s="255"/>
      <c r="R23" s="255"/>
      <c r="S23" s="255"/>
      <c r="T23" s="255"/>
      <c r="U23" s="255"/>
      <c r="V23" s="255"/>
      <c r="W23" s="255"/>
      <c r="X23" s="255"/>
      <c r="Y23" s="255"/>
      <c r="Z23" s="255"/>
      <c r="AA23" s="255"/>
      <c r="AB23" s="255"/>
      <c r="AC23" s="255"/>
      <c r="AD23" s="255"/>
      <c r="AE23" s="255"/>
      <c r="AF23" s="255"/>
      <c r="AG23" s="255"/>
      <c r="AH23" s="255"/>
      <c r="AI23" s="255"/>
      <c r="AJ23" s="255"/>
      <c r="AK23" s="255"/>
      <c r="AL23" s="255"/>
      <c r="AM23" s="255"/>
      <c r="AN23" s="255"/>
      <c r="AO23" s="19"/>
      <c r="AP23" s="19"/>
      <c r="AQ23" s="19"/>
      <c r="AR23" s="17"/>
      <c r="BE23" s="221"/>
    </row>
    <row r="24" spans="2:7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21"/>
    </row>
    <row r="25" spans="2:7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21"/>
    </row>
    <row r="26" spans="2:71" s="1" customFormat="1" ht="25.9" customHeight="1">
      <c r="B26" s="31"/>
      <c r="C26" s="32"/>
      <c r="D26" s="33" t="s">
        <v>40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22">
        <f>ROUND(AG54,2)</f>
        <v>0</v>
      </c>
      <c r="AL26" s="223"/>
      <c r="AM26" s="223"/>
      <c r="AN26" s="223"/>
      <c r="AO26" s="223"/>
      <c r="AP26" s="32"/>
      <c r="AQ26" s="32"/>
      <c r="AR26" s="35"/>
      <c r="BE26" s="221"/>
    </row>
    <row r="27" spans="2:71" s="1" customFormat="1" ht="6.95" customHeight="1">
      <c r="B27" s="31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5"/>
      <c r="BE27" s="221"/>
    </row>
    <row r="28" spans="2:71" s="1" customFormat="1" ht="11.25"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256" t="s">
        <v>41</v>
      </c>
      <c r="M28" s="256"/>
      <c r="N28" s="256"/>
      <c r="O28" s="256"/>
      <c r="P28" s="256"/>
      <c r="Q28" s="32"/>
      <c r="R28" s="32"/>
      <c r="S28" s="32"/>
      <c r="T28" s="32"/>
      <c r="U28" s="32"/>
      <c r="V28" s="32"/>
      <c r="W28" s="256" t="s">
        <v>42</v>
      </c>
      <c r="X28" s="256"/>
      <c r="Y28" s="256"/>
      <c r="Z28" s="256"/>
      <c r="AA28" s="256"/>
      <c r="AB28" s="256"/>
      <c r="AC28" s="256"/>
      <c r="AD28" s="256"/>
      <c r="AE28" s="256"/>
      <c r="AF28" s="32"/>
      <c r="AG28" s="32"/>
      <c r="AH28" s="32"/>
      <c r="AI28" s="32"/>
      <c r="AJ28" s="32"/>
      <c r="AK28" s="256" t="s">
        <v>43</v>
      </c>
      <c r="AL28" s="256"/>
      <c r="AM28" s="256"/>
      <c r="AN28" s="256"/>
      <c r="AO28" s="256"/>
      <c r="AP28" s="32"/>
      <c r="AQ28" s="32"/>
      <c r="AR28" s="35"/>
      <c r="BE28" s="221"/>
    </row>
    <row r="29" spans="2:71" s="2" customFormat="1" ht="14.45" customHeight="1">
      <c r="B29" s="36"/>
      <c r="C29" s="37"/>
      <c r="D29" s="26" t="s">
        <v>44</v>
      </c>
      <c r="E29" s="37"/>
      <c r="F29" s="26" t="s">
        <v>45</v>
      </c>
      <c r="G29" s="37"/>
      <c r="H29" s="37"/>
      <c r="I29" s="37"/>
      <c r="J29" s="37"/>
      <c r="K29" s="37"/>
      <c r="L29" s="257">
        <v>0.21</v>
      </c>
      <c r="M29" s="219"/>
      <c r="N29" s="219"/>
      <c r="O29" s="219"/>
      <c r="P29" s="219"/>
      <c r="Q29" s="37"/>
      <c r="R29" s="37"/>
      <c r="S29" s="37"/>
      <c r="T29" s="37"/>
      <c r="U29" s="37"/>
      <c r="V29" s="37"/>
      <c r="W29" s="218">
        <f>ROUND(AZ54, 2)</f>
        <v>0</v>
      </c>
      <c r="X29" s="219"/>
      <c r="Y29" s="219"/>
      <c r="Z29" s="219"/>
      <c r="AA29" s="219"/>
      <c r="AB29" s="219"/>
      <c r="AC29" s="219"/>
      <c r="AD29" s="219"/>
      <c r="AE29" s="219"/>
      <c r="AF29" s="37"/>
      <c r="AG29" s="37"/>
      <c r="AH29" s="37"/>
      <c r="AI29" s="37"/>
      <c r="AJ29" s="37"/>
      <c r="AK29" s="218">
        <f>ROUND(AV54, 2)</f>
        <v>0</v>
      </c>
      <c r="AL29" s="219"/>
      <c r="AM29" s="219"/>
      <c r="AN29" s="219"/>
      <c r="AO29" s="219"/>
      <c r="AP29" s="37"/>
      <c r="AQ29" s="37"/>
      <c r="AR29" s="38"/>
      <c r="BE29" s="221"/>
    </row>
    <row r="30" spans="2:71" s="2" customFormat="1" ht="14.45" customHeight="1">
      <c r="B30" s="36"/>
      <c r="C30" s="37"/>
      <c r="D30" s="37"/>
      <c r="E30" s="37"/>
      <c r="F30" s="26" t="s">
        <v>46</v>
      </c>
      <c r="G30" s="37"/>
      <c r="H30" s="37"/>
      <c r="I30" s="37"/>
      <c r="J30" s="37"/>
      <c r="K30" s="37"/>
      <c r="L30" s="257">
        <v>0.15</v>
      </c>
      <c r="M30" s="219"/>
      <c r="N30" s="219"/>
      <c r="O30" s="219"/>
      <c r="P30" s="219"/>
      <c r="Q30" s="37"/>
      <c r="R30" s="37"/>
      <c r="S30" s="37"/>
      <c r="T30" s="37"/>
      <c r="U30" s="37"/>
      <c r="V30" s="37"/>
      <c r="W30" s="218">
        <f>ROUND(BA54, 2)</f>
        <v>0</v>
      </c>
      <c r="X30" s="219"/>
      <c r="Y30" s="219"/>
      <c r="Z30" s="219"/>
      <c r="AA30" s="219"/>
      <c r="AB30" s="219"/>
      <c r="AC30" s="219"/>
      <c r="AD30" s="219"/>
      <c r="AE30" s="219"/>
      <c r="AF30" s="37"/>
      <c r="AG30" s="37"/>
      <c r="AH30" s="37"/>
      <c r="AI30" s="37"/>
      <c r="AJ30" s="37"/>
      <c r="AK30" s="218">
        <f>ROUND(AW54, 2)</f>
        <v>0</v>
      </c>
      <c r="AL30" s="219"/>
      <c r="AM30" s="219"/>
      <c r="AN30" s="219"/>
      <c r="AO30" s="219"/>
      <c r="AP30" s="37"/>
      <c r="AQ30" s="37"/>
      <c r="AR30" s="38"/>
      <c r="BE30" s="221"/>
    </row>
    <row r="31" spans="2:71" s="2" customFormat="1" ht="14.45" hidden="1" customHeight="1">
      <c r="B31" s="36"/>
      <c r="C31" s="37"/>
      <c r="D31" s="37"/>
      <c r="E31" s="37"/>
      <c r="F31" s="26" t="s">
        <v>47</v>
      </c>
      <c r="G31" s="37"/>
      <c r="H31" s="37"/>
      <c r="I31" s="37"/>
      <c r="J31" s="37"/>
      <c r="K31" s="37"/>
      <c r="L31" s="257">
        <v>0.21</v>
      </c>
      <c r="M31" s="219"/>
      <c r="N31" s="219"/>
      <c r="O31" s="219"/>
      <c r="P31" s="219"/>
      <c r="Q31" s="37"/>
      <c r="R31" s="37"/>
      <c r="S31" s="37"/>
      <c r="T31" s="37"/>
      <c r="U31" s="37"/>
      <c r="V31" s="37"/>
      <c r="W31" s="218">
        <f>ROUND(BB54, 2)</f>
        <v>0</v>
      </c>
      <c r="X31" s="219"/>
      <c r="Y31" s="219"/>
      <c r="Z31" s="219"/>
      <c r="AA31" s="219"/>
      <c r="AB31" s="219"/>
      <c r="AC31" s="219"/>
      <c r="AD31" s="219"/>
      <c r="AE31" s="219"/>
      <c r="AF31" s="37"/>
      <c r="AG31" s="37"/>
      <c r="AH31" s="37"/>
      <c r="AI31" s="37"/>
      <c r="AJ31" s="37"/>
      <c r="AK31" s="218">
        <v>0</v>
      </c>
      <c r="AL31" s="219"/>
      <c r="AM31" s="219"/>
      <c r="AN31" s="219"/>
      <c r="AO31" s="219"/>
      <c r="AP31" s="37"/>
      <c r="AQ31" s="37"/>
      <c r="AR31" s="38"/>
      <c r="BE31" s="221"/>
    </row>
    <row r="32" spans="2:71" s="2" customFormat="1" ht="14.45" hidden="1" customHeight="1">
      <c r="B32" s="36"/>
      <c r="C32" s="37"/>
      <c r="D32" s="37"/>
      <c r="E32" s="37"/>
      <c r="F32" s="26" t="s">
        <v>48</v>
      </c>
      <c r="G32" s="37"/>
      <c r="H32" s="37"/>
      <c r="I32" s="37"/>
      <c r="J32" s="37"/>
      <c r="K32" s="37"/>
      <c r="L32" s="257">
        <v>0.15</v>
      </c>
      <c r="M32" s="219"/>
      <c r="N32" s="219"/>
      <c r="O32" s="219"/>
      <c r="P32" s="219"/>
      <c r="Q32" s="37"/>
      <c r="R32" s="37"/>
      <c r="S32" s="37"/>
      <c r="T32" s="37"/>
      <c r="U32" s="37"/>
      <c r="V32" s="37"/>
      <c r="W32" s="218">
        <f>ROUND(BC54, 2)</f>
        <v>0</v>
      </c>
      <c r="X32" s="219"/>
      <c r="Y32" s="219"/>
      <c r="Z32" s="219"/>
      <c r="AA32" s="219"/>
      <c r="AB32" s="219"/>
      <c r="AC32" s="219"/>
      <c r="AD32" s="219"/>
      <c r="AE32" s="219"/>
      <c r="AF32" s="37"/>
      <c r="AG32" s="37"/>
      <c r="AH32" s="37"/>
      <c r="AI32" s="37"/>
      <c r="AJ32" s="37"/>
      <c r="AK32" s="218">
        <v>0</v>
      </c>
      <c r="AL32" s="219"/>
      <c r="AM32" s="219"/>
      <c r="AN32" s="219"/>
      <c r="AO32" s="219"/>
      <c r="AP32" s="37"/>
      <c r="AQ32" s="37"/>
      <c r="AR32" s="38"/>
      <c r="BE32" s="221"/>
    </row>
    <row r="33" spans="2:57" s="2" customFormat="1" ht="14.45" hidden="1" customHeight="1">
      <c r="B33" s="36"/>
      <c r="C33" s="37"/>
      <c r="D33" s="37"/>
      <c r="E33" s="37"/>
      <c r="F33" s="26" t="s">
        <v>49</v>
      </c>
      <c r="G33" s="37"/>
      <c r="H33" s="37"/>
      <c r="I33" s="37"/>
      <c r="J33" s="37"/>
      <c r="K33" s="37"/>
      <c r="L33" s="257">
        <v>0</v>
      </c>
      <c r="M33" s="219"/>
      <c r="N33" s="219"/>
      <c r="O33" s="219"/>
      <c r="P33" s="219"/>
      <c r="Q33" s="37"/>
      <c r="R33" s="37"/>
      <c r="S33" s="37"/>
      <c r="T33" s="37"/>
      <c r="U33" s="37"/>
      <c r="V33" s="37"/>
      <c r="W33" s="218">
        <f>ROUND(BD54, 2)</f>
        <v>0</v>
      </c>
      <c r="X33" s="219"/>
      <c r="Y33" s="219"/>
      <c r="Z33" s="219"/>
      <c r="AA33" s="219"/>
      <c r="AB33" s="219"/>
      <c r="AC33" s="219"/>
      <c r="AD33" s="219"/>
      <c r="AE33" s="219"/>
      <c r="AF33" s="37"/>
      <c r="AG33" s="37"/>
      <c r="AH33" s="37"/>
      <c r="AI33" s="37"/>
      <c r="AJ33" s="37"/>
      <c r="AK33" s="218">
        <v>0</v>
      </c>
      <c r="AL33" s="219"/>
      <c r="AM33" s="219"/>
      <c r="AN33" s="219"/>
      <c r="AO33" s="219"/>
      <c r="AP33" s="37"/>
      <c r="AQ33" s="37"/>
      <c r="AR33" s="38"/>
      <c r="BE33" s="221"/>
    </row>
    <row r="34" spans="2:57" s="1" customFormat="1" ht="6.95" customHeight="1">
      <c r="B34" s="31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5"/>
      <c r="BE34" s="221"/>
    </row>
    <row r="35" spans="2:57" s="1" customFormat="1" ht="25.9" customHeight="1">
      <c r="B35" s="31"/>
      <c r="C35" s="39"/>
      <c r="D35" s="40" t="s">
        <v>50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51</v>
      </c>
      <c r="U35" s="41"/>
      <c r="V35" s="41"/>
      <c r="W35" s="41"/>
      <c r="X35" s="224" t="s">
        <v>52</v>
      </c>
      <c r="Y35" s="225"/>
      <c r="Z35" s="225"/>
      <c r="AA35" s="225"/>
      <c r="AB35" s="225"/>
      <c r="AC35" s="41"/>
      <c r="AD35" s="41"/>
      <c r="AE35" s="41"/>
      <c r="AF35" s="41"/>
      <c r="AG35" s="41"/>
      <c r="AH35" s="41"/>
      <c r="AI35" s="41"/>
      <c r="AJ35" s="41"/>
      <c r="AK35" s="226">
        <f>SUM(AK26:AK33)</f>
        <v>0</v>
      </c>
      <c r="AL35" s="225"/>
      <c r="AM35" s="225"/>
      <c r="AN35" s="225"/>
      <c r="AO35" s="227"/>
      <c r="AP35" s="39"/>
      <c r="AQ35" s="39"/>
      <c r="AR35" s="35"/>
    </row>
    <row r="36" spans="2:57" s="1" customFormat="1" ht="6.95" customHeight="1"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5"/>
    </row>
    <row r="37" spans="2:57" s="1" customFormat="1" ht="6.95" customHeight="1">
      <c r="B37" s="43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35"/>
    </row>
    <row r="41" spans="2:57" s="1" customFormat="1" ht="6.95" customHeight="1">
      <c r="B41" s="45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  <c r="AN41" s="46"/>
      <c r="AO41" s="46"/>
      <c r="AP41" s="46"/>
      <c r="AQ41" s="46"/>
      <c r="AR41" s="35"/>
    </row>
    <row r="42" spans="2:57" s="1" customFormat="1" ht="24.95" customHeight="1">
      <c r="B42" s="31"/>
      <c r="C42" s="20" t="s">
        <v>53</v>
      </c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5"/>
    </row>
    <row r="43" spans="2:57" s="1" customFormat="1" ht="6.95" customHeight="1">
      <c r="B43" s="31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2"/>
      <c r="AR43" s="35"/>
    </row>
    <row r="44" spans="2:57" s="1" customFormat="1" ht="12" customHeight="1">
      <c r="B44" s="31"/>
      <c r="C44" s="26" t="s">
        <v>13</v>
      </c>
      <c r="D44" s="32"/>
      <c r="E44" s="32"/>
      <c r="F44" s="32"/>
      <c r="G44" s="32"/>
      <c r="H44" s="32"/>
      <c r="I44" s="32"/>
      <c r="J44" s="32"/>
      <c r="K44" s="32"/>
      <c r="L44" s="32" t="str">
        <f>K5</f>
        <v>Tok_18_15</v>
      </c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32"/>
      <c r="AL44" s="32"/>
      <c r="AM44" s="32"/>
      <c r="AN44" s="32"/>
      <c r="AO44" s="32"/>
      <c r="AP44" s="32"/>
      <c r="AQ44" s="32"/>
      <c r="AR44" s="35"/>
    </row>
    <row r="45" spans="2:57" s="3" customFormat="1" ht="36.950000000000003" customHeight="1">
      <c r="B45" s="47"/>
      <c r="C45" s="48" t="s">
        <v>16</v>
      </c>
      <c r="D45" s="49"/>
      <c r="E45" s="49"/>
      <c r="F45" s="49"/>
      <c r="G45" s="49"/>
      <c r="H45" s="49"/>
      <c r="I45" s="49"/>
      <c r="J45" s="49"/>
      <c r="K45" s="49"/>
      <c r="L45" s="231" t="str">
        <f>K6</f>
        <v>Velička, Strážnice, km 3,827 – 4,212 – oprava PB hráze</v>
      </c>
      <c r="M45" s="232"/>
      <c r="N45" s="232"/>
      <c r="O45" s="232"/>
      <c r="P45" s="232"/>
      <c r="Q45" s="232"/>
      <c r="R45" s="232"/>
      <c r="S45" s="232"/>
      <c r="T45" s="232"/>
      <c r="U45" s="232"/>
      <c r="V45" s="232"/>
      <c r="W45" s="232"/>
      <c r="X45" s="232"/>
      <c r="Y45" s="232"/>
      <c r="Z45" s="232"/>
      <c r="AA45" s="232"/>
      <c r="AB45" s="232"/>
      <c r="AC45" s="232"/>
      <c r="AD45" s="232"/>
      <c r="AE45" s="232"/>
      <c r="AF45" s="232"/>
      <c r="AG45" s="232"/>
      <c r="AH45" s="232"/>
      <c r="AI45" s="232"/>
      <c r="AJ45" s="232"/>
      <c r="AK45" s="232"/>
      <c r="AL45" s="232"/>
      <c r="AM45" s="232"/>
      <c r="AN45" s="232"/>
      <c r="AO45" s="232"/>
      <c r="AP45" s="49"/>
      <c r="AQ45" s="49"/>
      <c r="AR45" s="50"/>
    </row>
    <row r="46" spans="2:57" s="1" customFormat="1" ht="6.95" customHeight="1">
      <c r="B46" s="31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2"/>
      <c r="AR46" s="35"/>
    </row>
    <row r="47" spans="2:57" s="1" customFormat="1" ht="12" customHeight="1">
      <c r="B47" s="31"/>
      <c r="C47" s="26" t="s">
        <v>20</v>
      </c>
      <c r="D47" s="32"/>
      <c r="E47" s="32"/>
      <c r="F47" s="32"/>
      <c r="G47" s="32"/>
      <c r="H47" s="32"/>
      <c r="I47" s="32"/>
      <c r="J47" s="32"/>
      <c r="K47" s="32"/>
      <c r="L47" s="51" t="str">
        <f>IF(K8="","",K8)</f>
        <v>Strážnice</v>
      </c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26" t="s">
        <v>22</v>
      </c>
      <c r="AJ47" s="32"/>
      <c r="AK47" s="32"/>
      <c r="AL47" s="32"/>
      <c r="AM47" s="233" t="str">
        <f>IF(AN8= "","",AN8)</f>
        <v>28. 9. 2018</v>
      </c>
      <c r="AN47" s="233"/>
      <c r="AO47" s="32"/>
      <c r="AP47" s="32"/>
      <c r="AQ47" s="32"/>
      <c r="AR47" s="35"/>
    </row>
    <row r="48" spans="2:57" s="1" customFormat="1" ht="6.95" customHeight="1">
      <c r="B48" s="31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5"/>
    </row>
    <row r="49" spans="1:90" s="1" customFormat="1" ht="13.7" customHeight="1">
      <c r="B49" s="31"/>
      <c r="C49" s="26" t="s">
        <v>24</v>
      </c>
      <c r="D49" s="32"/>
      <c r="E49" s="32"/>
      <c r="F49" s="32"/>
      <c r="G49" s="32"/>
      <c r="H49" s="32"/>
      <c r="I49" s="32"/>
      <c r="J49" s="32"/>
      <c r="K49" s="32"/>
      <c r="L49" s="32" t="str">
        <f>IF(E11= "","",E11)</f>
        <v>Povodí Moravy, s.p.</v>
      </c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26" t="s">
        <v>32</v>
      </c>
      <c r="AJ49" s="32"/>
      <c r="AK49" s="32"/>
      <c r="AL49" s="32"/>
      <c r="AM49" s="229" t="str">
        <f>IF(E17="","",E17)</f>
        <v>Ing. Karel Vaštík</v>
      </c>
      <c r="AN49" s="230"/>
      <c r="AO49" s="230"/>
      <c r="AP49" s="230"/>
      <c r="AQ49" s="32"/>
      <c r="AR49" s="35"/>
      <c r="AS49" s="234" t="s">
        <v>54</v>
      </c>
      <c r="AT49" s="235"/>
      <c r="AU49" s="53"/>
      <c r="AV49" s="53"/>
      <c r="AW49" s="53"/>
      <c r="AX49" s="53"/>
      <c r="AY49" s="53"/>
      <c r="AZ49" s="53"/>
      <c r="BA49" s="53"/>
      <c r="BB49" s="53"/>
      <c r="BC49" s="53"/>
      <c r="BD49" s="54"/>
    </row>
    <row r="50" spans="1:90" s="1" customFormat="1" ht="24.95" customHeight="1">
      <c r="B50" s="31"/>
      <c r="C50" s="26" t="s">
        <v>30</v>
      </c>
      <c r="D50" s="32"/>
      <c r="E50" s="32"/>
      <c r="F50" s="32"/>
      <c r="G50" s="32"/>
      <c r="H50" s="32"/>
      <c r="I50" s="32"/>
      <c r="J50" s="32"/>
      <c r="K50" s="32"/>
      <c r="L50" s="32" t="str">
        <f>IF(E14= "Vyplň údaj","",E14)</f>
        <v/>
      </c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26" t="s">
        <v>37</v>
      </c>
      <c r="AJ50" s="32"/>
      <c r="AK50" s="32"/>
      <c r="AL50" s="32"/>
      <c r="AM50" s="229" t="str">
        <f>IF(E20="","",E20)</f>
        <v>Ing. Karel Vaštík, Lideřovská 14, 696 61 Vnorovy</v>
      </c>
      <c r="AN50" s="230"/>
      <c r="AO50" s="230"/>
      <c r="AP50" s="230"/>
      <c r="AQ50" s="32"/>
      <c r="AR50" s="35"/>
      <c r="AS50" s="236"/>
      <c r="AT50" s="237"/>
      <c r="AU50" s="55"/>
      <c r="AV50" s="55"/>
      <c r="AW50" s="55"/>
      <c r="AX50" s="55"/>
      <c r="AY50" s="55"/>
      <c r="AZ50" s="55"/>
      <c r="BA50" s="55"/>
      <c r="BB50" s="55"/>
      <c r="BC50" s="55"/>
      <c r="BD50" s="56"/>
    </row>
    <row r="51" spans="1:90" s="1" customFormat="1" ht="10.9" customHeight="1">
      <c r="B51" s="31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5"/>
      <c r="AS51" s="238"/>
      <c r="AT51" s="239"/>
      <c r="AU51" s="57"/>
      <c r="AV51" s="57"/>
      <c r="AW51" s="57"/>
      <c r="AX51" s="57"/>
      <c r="AY51" s="57"/>
      <c r="AZ51" s="57"/>
      <c r="BA51" s="57"/>
      <c r="BB51" s="57"/>
      <c r="BC51" s="57"/>
      <c r="BD51" s="58"/>
    </row>
    <row r="52" spans="1:90" s="1" customFormat="1" ht="29.25" customHeight="1">
      <c r="B52" s="31"/>
      <c r="C52" s="240" t="s">
        <v>55</v>
      </c>
      <c r="D52" s="241"/>
      <c r="E52" s="241"/>
      <c r="F52" s="241"/>
      <c r="G52" s="241"/>
      <c r="H52" s="59"/>
      <c r="I52" s="242" t="s">
        <v>56</v>
      </c>
      <c r="J52" s="241"/>
      <c r="K52" s="241"/>
      <c r="L52" s="241"/>
      <c r="M52" s="241"/>
      <c r="N52" s="241"/>
      <c r="O52" s="241"/>
      <c r="P52" s="241"/>
      <c r="Q52" s="241"/>
      <c r="R52" s="241"/>
      <c r="S52" s="241"/>
      <c r="T52" s="241"/>
      <c r="U52" s="241"/>
      <c r="V52" s="241"/>
      <c r="W52" s="241"/>
      <c r="X52" s="241"/>
      <c r="Y52" s="241"/>
      <c r="Z52" s="241"/>
      <c r="AA52" s="241"/>
      <c r="AB52" s="241"/>
      <c r="AC52" s="241"/>
      <c r="AD52" s="241"/>
      <c r="AE52" s="241"/>
      <c r="AF52" s="241"/>
      <c r="AG52" s="243" t="s">
        <v>57</v>
      </c>
      <c r="AH52" s="241"/>
      <c r="AI52" s="241"/>
      <c r="AJ52" s="241"/>
      <c r="AK52" s="241"/>
      <c r="AL52" s="241"/>
      <c r="AM52" s="241"/>
      <c r="AN52" s="242" t="s">
        <v>58</v>
      </c>
      <c r="AO52" s="241"/>
      <c r="AP52" s="244"/>
      <c r="AQ52" s="60" t="s">
        <v>59</v>
      </c>
      <c r="AR52" s="35"/>
      <c r="AS52" s="61" t="s">
        <v>60</v>
      </c>
      <c r="AT52" s="62" t="s">
        <v>61</v>
      </c>
      <c r="AU52" s="62" t="s">
        <v>62</v>
      </c>
      <c r="AV52" s="62" t="s">
        <v>63</v>
      </c>
      <c r="AW52" s="62" t="s">
        <v>64</v>
      </c>
      <c r="AX52" s="62" t="s">
        <v>65</v>
      </c>
      <c r="AY52" s="62" t="s">
        <v>66</v>
      </c>
      <c r="AZ52" s="62" t="s">
        <v>67</v>
      </c>
      <c r="BA52" s="62" t="s">
        <v>68</v>
      </c>
      <c r="BB52" s="62" t="s">
        <v>69</v>
      </c>
      <c r="BC52" s="62" t="s">
        <v>70</v>
      </c>
      <c r="BD52" s="63" t="s">
        <v>71</v>
      </c>
    </row>
    <row r="53" spans="1:90" s="1" customFormat="1" ht="10.9" customHeight="1">
      <c r="B53" s="31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5"/>
      <c r="AS53" s="64"/>
      <c r="AT53" s="65"/>
      <c r="AU53" s="65"/>
      <c r="AV53" s="65"/>
      <c r="AW53" s="65"/>
      <c r="AX53" s="65"/>
      <c r="AY53" s="65"/>
      <c r="AZ53" s="65"/>
      <c r="BA53" s="65"/>
      <c r="BB53" s="65"/>
      <c r="BC53" s="65"/>
      <c r="BD53" s="66"/>
    </row>
    <row r="54" spans="1:90" s="4" customFormat="1" ht="32.450000000000003" customHeight="1">
      <c r="B54" s="67"/>
      <c r="C54" s="68" t="s">
        <v>72</v>
      </c>
      <c r="D54" s="69"/>
      <c r="E54" s="69"/>
      <c r="F54" s="69"/>
      <c r="G54" s="69"/>
      <c r="H54" s="69"/>
      <c r="I54" s="69"/>
      <c r="J54" s="69"/>
      <c r="K54" s="69"/>
      <c r="L54" s="69"/>
      <c r="M54" s="69"/>
      <c r="N54" s="69"/>
      <c r="O54" s="69"/>
      <c r="P54" s="69"/>
      <c r="Q54" s="69"/>
      <c r="R54" s="69"/>
      <c r="S54" s="69"/>
      <c r="T54" s="69"/>
      <c r="U54" s="69"/>
      <c r="V54" s="69"/>
      <c r="W54" s="69"/>
      <c r="X54" s="69"/>
      <c r="Y54" s="69"/>
      <c r="Z54" s="69"/>
      <c r="AA54" s="69"/>
      <c r="AB54" s="69"/>
      <c r="AC54" s="69"/>
      <c r="AD54" s="69"/>
      <c r="AE54" s="69"/>
      <c r="AF54" s="69"/>
      <c r="AG54" s="248">
        <f>ROUND(AG55,2)</f>
        <v>0</v>
      </c>
      <c r="AH54" s="248"/>
      <c r="AI54" s="248"/>
      <c r="AJ54" s="248"/>
      <c r="AK54" s="248"/>
      <c r="AL54" s="248"/>
      <c r="AM54" s="248"/>
      <c r="AN54" s="249">
        <f>SUM(AG54,AT54)</f>
        <v>0</v>
      </c>
      <c r="AO54" s="249"/>
      <c r="AP54" s="249"/>
      <c r="AQ54" s="71" t="s">
        <v>1</v>
      </c>
      <c r="AR54" s="72"/>
      <c r="AS54" s="73">
        <f>ROUND(AS55,2)</f>
        <v>0</v>
      </c>
      <c r="AT54" s="74">
        <f>ROUND(SUM(AV54:AW54),2)</f>
        <v>0</v>
      </c>
      <c r="AU54" s="75">
        <f>ROUND(AU55,5)</f>
        <v>0</v>
      </c>
      <c r="AV54" s="74">
        <f>ROUND(AZ54*L29,2)</f>
        <v>0</v>
      </c>
      <c r="AW54" s="74">
        <f>ROUND(BA54*L30,2)</f>
        <v>0</v>
      </c>
      <c r="AX54" s="74">
        <f>ROUND(BB54*L29,2)</f>
        <v>0</v>
      </c>
      <c r="AY54" s="74">
        <f>ROUND(BC54*L30,2)</f>
        <v>0</v>
      </c>
      <c r="AZ54" s="74">
        <f>ROUND(AZ55,2)</f>
        <v>0</v>
      </c>
      <c r="BA54" s="74">
        <f>ROUND(BA55,2)</f>
        <v>0</v>
      </c>
      <c r="BB54" s="74">
        <f>ROUND(BB55,2)</f>
        <v>0</v>
      </c>
      <c r="BC54" s="74">
        <f>ROUND(BC55,2)</f>
        <v>0</v>
      </c>
      <c r="BD54" s="76">
        <f>ROUND(BD55,2)</f>
        <v>0</v>
      </c>
      <c r="BS54" s="77" t="s">
        <v>73</v>
      </c>
      <c r="BT54" s="77" t="s">
        <v>74</v>
      </c>
      <c r="BV54" s="77" t="s">
        <v>75</v>
      </c>
      <c r="BW54" s="77" t="s">
        <v>5</v>
      </c>
      <c r="BX54" s="77" t="s">
        <v>76</v>
      </c>
      <c r="CL54" s="77" t="s">
        <v>1</v>
      </c>
    </row>
    <row r="55" spans="1:90" s="5" customFormat="1" ht="27" customHeight="1">
      <c r="A55" s="78" t="s">
        <v>77</v>
      </c>
      <c r="B55" s="79"/>
      <c r="C55" s="80"/>
      <c r="D55" s="247" t="s">
        <v>14</v>
      </c>
      <c r="E55" s="247"/>
      <c r="F55" s="247"/>
      <c r="G55" s="247"/>
      <c r="H55" s="247"/>
      <c r="I55" s="81"/>
      <c r="J55" s="247" t="s">
        <v>17</v>
      </c>
      <c r="K55" s="247"/>
      <c r="L55" s="247"/>
      <c r="M55" s="247"/>
      <c r="N55" s="247"/>
      <c r="O55" s="247"/>
      <c r="P55" s="247"/>
      <c r="Q55" s="247"/>
      <c r="R55" s="247"/>
      <c r="S55" s="247"/>
      <c r="T55" s="247"/>
      <c r="U55" s="247"/>
      <c r="V55" s="247"/>
      <c r="W55" s="247"/>
      <c r="X55" s="247"/>
      <c r="Y55" s="247"/>
      <c r="Z55" s="247"/>
      <c r="AA55" s="247"/>
      <c r="AB55" s="247"/>
      <c r="AC55" s="247"/>
      <c r="AD55" s="247"/>
      <c r="AE55" s="247"/>
      <c r="AF55" s="247"/>
      <c r="AG55" s="245">
        <f>'Tok_18_15 - Velička, Strá...'!J28</f>
        <v>0</v>
      </c>
      <c r="AH55" s="246"/>
      <c r="AI55" s="246"/>
      <c r="AJ55" s="246"/>
      <c r="AK55" s="246"/>
      <c r="AL55" s="246"/>
      <c r="AM55" s="246"/>
      <c r="AN55" s="245">
        <f>SUM(AG55,AT55)</f>
        <v>0</v>
      </c>
      <c r="AO55" s="246"/>
      <c r="AP55" s="246"/>
      <c r="AQ55" s="82" t="s">
        <v>78</v>
      </c>
      <c r="AR55" s="83"/>
      <c r="AS55" s="84">
        <v>0</v>
      </c>
      <c r="AT55" s="85">
        <f>ROUND(SUM(AV55:AW55),2)</f>
        <v>0</v>
      </c>
      <c r="AU55" s="86">
        <f>'Tok_18_15 - Velička, Strá...'!P85</f>
        <v>0</v>
      </c>
      <c r="AV55" s="85">
        <f>'Tok_18_15 - Velička, Strá...'!J31</f>
        <v>0</v>
      </c>
      <c r="AW55" s="85">
        <f>'Tok_18_15 - Velička, Strá...'!J32</f>
        <v>0</v>
      </c>
      <c r="AX55" s="85">
        <f>'Tok_18_15 - Velička, Strá...'!J33</f>
        <v>0</v>
      </c>
      <c r="AY55" s="85">
        <f>'Tok_18_15 - Velička, Strá...'!J34</f>
        <v>0</v>
      </c>
      <c r="AZ55" s="85">
        <f>'Tok_18_15 - Velička, Strá...'!F31</f>
        <v>0</v>
      </c>
      <c r="BA55" s="85">
        <f>'Tok_18_15 - Velička, Strá...'!F32</f>
        <v>0</v>
      </c>
      <c r="BB55" s="85">
        <f>'Tok_18_15 - Velička, Strá...'!F33</f>
        <v>0</v>
      </c>
      <c r="BC55" s="85">
        <f>'Tok_18_15 - Velička, Strá...'!F34</f>
        <v>0</v>
      </c>
      <c r="BD55" s="87">
        <f>'Tok_18_15 - Velička, Strá...'!F35</f>
        <v>0</v>
      </c>
      <c r="BT55" s="88" t="s">
        <v>79</v>
      </c>
      <c r="BU55" s="88" t="s">
        <v>80</v>
      </c>
      <c r="BV55" s="88" t="s">
        <v>75</v>
      </c>
      <c r="BW55" s="88" t="s">
        <v>5</v>
      </c>
      <c r="BX55" s="88" t="s">
        <v>76</v>
      </c>
      <c r="CL55" s="88" t="s">
        <v>1</v>
      </c>
    </row>
    <row r="56" spans="1:90" s="1" customFormat="1" ht="30" customHeight="1">
      <c r="B56" s="31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32"/>
      <c r="AP56" s="32"/>
      <c r="AQ56" s="32"/>
      <c r="AR56" s="35"/>
    </row>
    <row r="57" spans="1:90" s="1" customFormat="1" ht="6.95" customHeight="1">
      <c r="B57" s="43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35"/>
    </row>
  </sheetData>
  <sheetProtection algorithmName="SHA-512" hashValue="ZS1HKsK2xwdhPx5Kg18G+jUqpzCAT3QFeG80NYxuzNpbTulkqcSp9WW5zS9vek4p97vXIg7p1iL/BSKIirTIag==" saltValue="P6AWrAk4rjpXTahHErRBej3hMhzOCAIMq6PrLmCW4Kgro8HE2DgvtHjQUyOWpJeWvmy8EatFyXOT0sV+h+cHvg==" spinCount="100000" sheet="1" objects="1" scenarios="1" formatColumns="0" formatRows="0"/>
  <mergeCells count="42">
    <mergeCell ref="L30:P30"/>
    <mergeCell ref="L31:P31"/>
    <mergeCell ref="L32:P32"/>
    <mergeCell ref="L33:P33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X35:AB35"/>
    <mergeCell ref="AK35:AO35"/>
    <mergeCell ref="AR2:BE2"/>
    <mergeCell ref="AM50:AP50"/>
    <mergeCell ref="L45:AO45"/>
    <mergeCell ref="AM47:AN47"/>
    <mergeCell ref="AM49:AP49"/>
    <mergeCell ref="AS49:AT51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55" location="'Tok_18_15 - Velička, Strá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80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89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228"/>
      <c r="AT2" s="14" t="s">
        <v>5</v>
      </c>
      <c r="AZ2" s="90" t="s">
        <v>81</v>
      </c>
      <c r="BA2" s="90" t="s">
        <v>82</v>
      </c>
      <c r="BB2" s="90" t="s">
        <v>83</v>
      </c>
      <c r="BC2" s="90" t="s">
        <v>84</v>
      </c>
      <c r="BD2" s="90" t="s">
        <v>85</v>
      </c>
    </row>
    <row r="3" spans="2:56" ht="6.95" customHeight="1">
      <c r="B3" s="91"/>
      <c r="C3" s="92"/>
      <c r="D3" s="92"/>
      <c r="E3" s="92"/>
      <c r="F3" s="92"/>
      <c r="G3" s="92"/>
      <c r="H3" s="92"/>
      <c r="I3" s="93"/>
      <c r="J3" s="92"/>
      <c r="K3" s="92"/>
      <c r="L3" s="17"/>
      <c r="AT3" s="14" t="s">
        <v>86</v>
      </c>
      <c r="AZ3" s="90" t="s">
        <v>87</v>
      </c>
      <c r="BA3" s="90" t="s">
        <v>88</v>
      </c>
      <c r="BB3" s="90" t="s">
        <v>89</v>
      </c>
      <c r="BC3" s="90" t="s">
        <v>90</v>
      </c>
      <c r="BD3" s="90" t="s">
        <v>85</v>
      </c>
    </row>
    <row r="4" spans="2:56" ht="24.95" customHeight="1">
      <c r="B4" s="17"/>
      <c r="D4" s="94" t="s">
        <v>91</v>
      </c>
      <c r="L4" s="17"/>
      <c r="M4" s="21" t="s">
        <v>10</v>
      </c>
      <c r="AT4" s="14" t="s">
        <v>4</v>
      </c>
      <c r="AZ4" s="90" t="s">
        <v>92</v>
      </c>
      <c r="BA4" s="90" t="s">
        <v>93</v>
      </c>
      <c r="BB4" s="90" t="s">
        <v>83</v>
      </c>
      <c r="BC4" s="90" t="s">
        <v>94</v>
      </c>
      <c r="BD4" s="90" t="s">
        <v>85</v>
      </c>
    </row>
    <row r="5" spans="2:56" ht="6.95" customHeight="1">
      <c r="B5" s="17"/>
      <c r="L5" s="17"/>
      <c r="AZ5" s="90" t="s">
        <v>95</v>
      </c>
      <c r="BA5" s="90" t="s">
        <v>96</v>
      </c>
      <c r="BB5" s="90" t="s">
        <v>89</v>
      </c>
      <c r="BC5" s="90" t="s">
        <v>97</v>
      </c>
      <c r="BD5" s="90" t="s">
        <v>85</v>
      </c>
    </row>
    <row r="6" spans="2:56" s="1" customFormat="1" ht="12" customHeight="1">
      <c r="B6" s="35"/>
      <c r="D6" s="95" t="s">
        <v>16</v>
      </c>
      <c r="I6" s="96"/>
      <c r="L6" s="35"/>
      <c r="AZ6" s="90" t="s">
        <v>98</v>
      </c>
      <c r="BA6" s="90" t="s">
        <v>99</v>
      </c>
      <c r="BB6" s="90" t="s">
        <v>83</v>
      </c>
      <c r="BC6" s="90" t="s">
        <v>100</v>
      </c>
      <c r="BD6" s="90" t="s">
        <v>85</v>
      </c>
    </row>
    <row r="7" spans="2:56" s="1" customFormat="1" ht="36.950000000000003" customHeight="1">
      <c r="B7" s="35"/>
      <c r="E7" s="258" t="s">
        <v>17</v>
      </c>
      <c r="F7" s="259"/>
      <c r="G7" s="259"/>
      <c r="H7" s="259"/>
      <c r="I7" s="96"/>
      <c r="L7" s="35"/>
      <c r="AZ7" s="90" t="s">
        <v>101</v>
      </c>
      <c r="BA7" s="90" t="s">
        <v>102</v>
      </c>
      <c r="BB7" s="90" t="s">
        <v>89</v>
      </c>
      <c r="BC7" s="90" t="s">
        <v>103</v>
      </c>
      <c r="BD7" s="90" t="s">
        <v>85</v>
      </c>
    </row>
    <row r="8" spans="2:56" s="1" customFormat="1" ht="11.25">
      <c r="B8" s="35"/>
      <c r="I8" s="96"/>
      <c r="L8" s="35"/>
      <c r="AZ8" s="90" t="s">
        <v>104</v>
      </c>
      <c r="BA8" s="90" t="s">
        <v>105</v>
      </c>
      <c r="BB8" s="90" t="s">
        <v>89</v>
      </c>
      <c r="BC8" s="90" t="s">
        <v>106</v>
      </c>
      <c r="BD8" s="90" t="s">
        <v>85</v>
      </c>
    </row>
    <row r="9" spans="2:56" s="1" customFormat="1" ht="12" customHeight="1">
      <c r="B9" s="35"/>
      <c r="D9" s="95" t="s">
        <v>18</v>
      </c>
      <c r="F9" s="14" t="s">
        <v>1</v>
      </c>
      <c r="I9" s="97" t="s">
        <v>19</v>
      </c>
      <c r="J9" s="14" t="s">
        <v>1</v>
      </c>
      <c r="L9" s="35"/>
      <c r="AZ9" s="90" t="s">
        <v>107</v>
      </c>
      <c r="BA9" s="90" t="s">
        <v>108</v>
      </c>
      <c r="BB9" s="90" t="s">
        <v>83</v>
      </c>
      <c r="BC9" s="90" t="s">
        <v>109</v>
      </c>
      <c r="BD9" s="90" t="s">
        <v>85</v>
      </c>
    </row>
    <row r="10" spans="2:56" s="1" customFormat="1" ht="12" customHeight="1">
      <c r="B10" s="35"/>
      <c r="D10" s="95" t="s">
        <v>20</v>
      </c>
      <c r="F10" s="14" t="s">
        <v>21</v>
      </c>
      <c r="I10" s="97" t="s">
        <v>22</v>
      </c>
      <c r="J10" s="98" t="str">
        <f>'Rekapitulace stavby'!AN8</f>
        <v>28. 9. 2018</v>
      </c>
      <c r="L10" s="35"/>
      <c r="AZ10" s="90" t="s">
        <v>110</v>
      </c>
      <c r="BA10" s="90" t="s">
        <v>111</v>
      </c>
      <c r="BB10" s="90" t="s">
        <v>83</v>
      </c>
      <c r="BC10" s="90" t="s">
        <v>112</v>
      </c>
      <c r="BD10" s="90" t="s">
        <v>85</v>
      </c>
    </row>
    <row r="11" spans="2:56" s="1" customFormat="1" ht="10.9" customHeight="1">
      <c r="B11" s="35"/>
      <c r="I11" s="96"/>
      <c r="L11" s="35"/>
      <c r="AZ11" s="90" t="s">
        <v>113</v>
      </c>
      <c r="BA11" s="90" t="s">
        <v>114</v>
      </c>
      <c r="BB11" s="90" t="s">
        <v>83</v>
      </c>
      <c r="BC11" s="90" t="s">
        <v>115</v>
      </c>
      <c r="BD11" s="90" t="s">
        <v>85</v>
      </c>
    </row>
    <row r="12" spans="2:56" s="1" customFormat="1" ht="12" customHeight="1">
      <c r="B12" s="35"/>
      <c r="D12" s="95" t="s">
        <v>24</v>
      </c>
      <c r="I12" s="97" t="s">
        <v>25</v>
      </c>
      <c r="J12" s="14" t="s">
        <v>26</v>
      </c>
      <c r="L12" s="35"/>
      <c r="AZ12" s="90" t="s">
        <v>116</v>
      </c>
      <c r="BA12" s="90" t="s">
        <v>117</v>
      </c>
      <c r="BB12" s="90" t="s">
        <v>89</v>
      </c>
      <c r="BC12" s="90" t="s">
        <v>118</v>
      </c>
      <c r="BD12" s="90" t="s">
        <v>85</v>
      </c>
    </row>
    <row r="13" spans="2:56" s="1" customFormat="1" ht="18" customHeight="1">
      <c r="B13" s="35"/>
      <c r="E13" s="14" t="s">
        <v>27</v>
      </c>
      <c r="I13" s="97" t="s">
        <v>28</v>
      </c>
      <c r="J13" s="14" t="s">
        <v>29</v>
      </c>
      <c r="L13" s="35"/>
      <c r="AZ13" s="90" t="s">
        <v>119</v>
      </c>
      <c r="BA13" s="90" t="s">
        <v>120</v>
      </c>
      <c r="BB13" s="90" t="s">
        <v>89</v>
      </c>
      <c r="BC13" s="90" t="s">
        <v>121</v>
      </c>
      <c r="BD13" s="90" t="s">
        <v>85</v>
      </c>
    </row>
    <row r="14" spans="2:56" s="1" customFormat="1" ht="6.95" customHeight="1">
      <c r="B14" s="35"/>
      <c r="I14" s="96"/>
      <c r="L14" s="35"/>
      <c r="AZ14" s="90" t="s">
        <v>122</v>
      </c>
      <c r="BA14" s="90" t="s">
        <v>123</v>
      </c>
      <c r="BB14" s="90" t="s">
        <v>89</v>
      </c>
      <c r="BC14" s="90" t="s">
        <v>124</v>
      </c>
      <c r="BD14" s="90" t="s">
        <v>85</v>
      </c>
    </row>
    <row r="15" spans="2:56" s="1" customFormat="1" ht="12" customHeight="1">
      <c r="B15" s="35"/>
      <c r="D15" s="95" t="s">
        <v>30</v>
      </c>
      <c r="I15" s="97" t="s">
        <v>25</v>
      </c>
      <c r="J15" s="27" t="str">
        <f>'Rekapitulace stavby'!AN13</f>
        <v>Vyplň údaj</v>
      </c>
      <c r="L15" s="35"/>
    </row>
    <row r="16" spans="2:56" s="1" customFormat="1" ht="18" customHeight="1">
      <c r="B16" s="35"/>
      <c r="E16" s="260" t="str">
        <f>'Rekapitulace stavby'!E14</f>
        <v>Vyplň údaj</v>
      </c>
      <c r="F16" s="261"/>
      <c r="G16" s="261"/>
      <c r="H16" s="261"/>
      <c r="I16" s="97" t="s">
        <v>28</v>
      </c>
      <c r="J16" s="27" t="str">
        <f>'Rekapitulace stavby'!AN14</f>
        <v>Vyplň údaj</v>
      </c>
      <c r="L16" s="35"/>
    </row>
    <row r="17" spans="2:12" s="1" customFormat="1" ht="6.95" customHeight="1">
      <c r="B17" s="35"/>
      <c r="I17" s="96"/>
      <c r="L17" s="35"/>
    </row>
    <row r="18" spans="2:12" s="1" customFormat="1" ht="12" customHeight="1">
      <c r="B18" s="35"/>
      <c r="D18" s="95" t="s">
        <v>32</v>
      </c>
      <c r="I18" s="97" t="s">
        <v>25</v>
      </c>
      <c r="J18" s="14" t="s">
        <v>33</v>
      </c>
      <c r="L18" s="35"/>
    </row>
    <row r="19" spans="2:12" s="1" customFormat="1" ht="18" customHeight="1">
      <c r="B19" s="35"/>
      <c r="E19" s="14" t="s">
        <v>34</v>
      </c>
      <c r="I19" s="97" t="s">
        <v>28</v>
      </c>
      <c r="J19" s="14" t="s">
        <v>35</v>
      </c>
      <c r="L19" s="35"/>
    </row>
    <row r="20" spans="2:12" s="1" customFormat="1" ht="6.95" customHeight="1">
      <c r="B20" s="35"/>
      <c r="I20" s="96"/>
      <c r="L20" s="35"/>
    </row>
    <row r="21" spans="2:12" s="1" customFormat="1" ht="12" customHeight="1">
      <c r="B21" s="35"/>
      <c r="D21" s="95" t="s">
        <v>37</v>
      </c>
      <c r="I21" s="97" t="s">
        <v>25</v>
      </c>
      <c r="J21" s="14" t="s">
        <v>33</v>
      </c>
      <c r="L21" s="35"/>
    </row>
    <row r="22" spans="2:12" s="1" customFormat="1" ht="18" customHeight="1">
      <c r="B22" s="35"/>
      <c r="E22" s="14" t="s">
        <v>38</v>
      </c>
      <c r="I22" s="97" t="s">
        <v>28</v>
      </c>
      <c r="J22" s="14" t="s">
        <v>35</v>
      </c>
      <c r="L22" s="35"/>
    </row>
    <row r="23" spans="2:12" s="1" customFormat="1" ht="6.95" customHeight="1">
      <c r="B23" s="35"/>
      <c r="I23" s="96"/>
      <c r="L23" s="35"/>
    </row>
    <row r="24" spans="2:12" s="1" customFormat="1" ht="12" customHeight="1">
      <c r="B24" s="35"/>
      <c r="D24" s="95" t="s">
        <v>39</v>
      </c>
      <c r="I24" s="96"/>
      <c r="L24" s="35"/>
    </row>
    <row r="25" spans="2:12" s="6" customFormat="1" ht="16.5" customHeight="1">
      <c r="B25" s="99"/>
      <c r="E25" s="262" t="s">
        <v>1</v>
      </c>
      <c r="F25" s="262"/>
      <c r="G25" s="262"/>
      <c r="H25" s="262"/>
      <c r="I25" s="100"/>
      <c r="L25" s="99"/>
    </row>
    <row r="26" spans="2:12" s="1" customFormat="1" ht="6.95" customHeight="1">
      <c r="B26" s="35"/>
      <c r="I26" s="96"/>
      <c r="L26" s="35"/>
    </row>
    <row r="27" spans="2:12" s="1" customFormat="1" ht="6.95" customHeight="1">
      <c r="B27" s="35"/>
      <c r="D27" s="53"/>
      <c r="E27" s="53"/>
      <c r="F27" s="53"/>
      <c r="G27" s="53"/>
      <c r="H27" s="53"/>
      <c r="I27" s="101"/>
      <c r="J27" s="53"/>
      <c r="K27" s="53"/>
      <c r="L27" s="35"/>
    </row>
    <row r="28" spans="2:12" s="1" customFormat="1" ht="25.35" customHeight="1">
      <c r="B28" s="35"/>
      <c r="D28" s="102" t="s">
        <v>40</v>
      </c>
      <c r="I28" s="96"/>
      <c r="J28" s="103">
        <f>ROUND(J85, 2)</f>
        <v>0</v>
      </c>
      <c r="L28" s="35"/>
    </row>
    <row r="29" spans="2:12" s="1" customFormat="1" ht="6.95" customHeight="1">
      <c r="B29" s="35"/>
      <c r="D29" s="53"/>
      <c r="E29" s="53"/>
      <c r="F29" s="53"/>
      <c r="G29" s="53"/>
      <c r="H29" s="53"/>
      <c r="I29" s="101"/>
      <c r="J29" s="53"/>
      <c r="K29" s="53"/>
      <c r="L29" s="35"/>
    </row>
    <row r="30" spans="2:12" s="1" customFormat="1" ht="14.45" customHeight="1">
      <c r="B30" s="35"/>
      <c r="F30" s="104" t="s">
        <v>42</v>
      </c>
      <c r="I30" s="105" t="s">
        <v>41</v>
      </c>
      <c r="J30" s="104" t="s">
        <v>43</v>
      </c>
      <c r="L30" s="35"/>
    </row>
    <row r="31" spans="2:12" s="1" customFormat="1" ht="14.45" customHeight="1">
      <c r="B31" s="35"/>
      <c r="D31" s="95" t="s">
        <v>44</v>
      </c>
      <c r="E31" s="95" t="s">
        <v>45</v>
      </c>
      <c r="F31" s="106">
        <f>ROUND((SUM(BE85:BE179)),  2)</f>
        <v>0</v>
      </c>
      <c r="I31" s="107">
        <v>0.21</v>
      </c>
      <c r="J31" s="106">
        <f>ROUND(((SUM(BE85:BE179))*I31),  2)</f>
        <v>0</v>
      </c>
      <c r="L31" s="35"/>
    </row>
    <row r="32" spans="2:12" s="1" customFormat="1" ht="14.45" customHeight="1">
      <c r="B32" s="35"/>
      <c r="E32" s="95" t="s">
        <v>46</v>
      </c>
      <c r="F32" s="106">
        <f>ROUND((SUM(BF85:BF179)),  2)</f>
        <v>0</v>
      </c>
      <c r="I32" s="107">
        <v>0.15</v>
      </c>
      <c r="J32" s="106">
        <f>ROUND(((SUM(BF85:BF179))*I32),  2)</f>
        <v>0</v>
      </c>
      <c r="L32" s="35"/>
    </row>
    <row r="33" spans="2:12" s="1" customFormat="1" ht="14.45" hidden="1" customHeight="1">
      <c r="B33" s="35"/>
      <c r="E33" s="95" t="s">
        <v>47</v>
      </c>
      <c r="F33" s="106">
        <f>ROUND((SUM(BG85:BG179)),  2)</f>
        <v>0</v>
      </c>
      <c r="I33" s="107">
        <v>0.21</v>
      </c>
      <c r="J33" s="106">
        <f>0</f>
        <v>0</v>
      </c>
      <c r="L33" s="35"/>
    </row>
    <row r="34" spans="2:12" s="1" customFormat="1" ht="14.45" hidden="1" customHeight="1">
      <c r="B34" s="35"/>
      <c r="E34" s="95" t="s">
        <v>48</v>
      </c>
      <c r="F34" s="106">
        <f>ROUND((SUM(BH85:BH179)),  2)</f>
        <v>0</v>
      </c>
      <c r="I34" s="107">
        <v>0.15</v>
      </c>
      <c r="J34" s="106">
        <f>0</f>
        <v>0</v>
      </c>
      <c r="L34" s="35"/>
    </row>
    <row r="35" spans="2:12" s="1" customFormat="1" ht="14.45" hidden="1" customHeight="1">
      <c r="B35" s="35"/>
      <c r="E35" s="95" t="s">
        <v>49</v>
      </c>
      <c r="F35" s="106">
        <f>ROUND((SUM(BI85:BI179)),  2)</f>
        <v>0</v>
      </c>
      <c r="I35" s="107">
        <v>0</v>
      </c>
      <c r="J35" s="106">
        <f>0</f>
        <v>0</v>
      </c>
      <c r="L35" s="35"/>
    </row>
    <row r="36" spans="2:12" s="1" customFormat="1" ht="6.95" customHeight="1">
      <c r="B36" s="35"/>
      <c r="I36" s="96"/>
      <c r="L36" s="35"/>
    </row>
    <row r="37" spans="2:12" s="1" customFormat="1" ht="25.35" customHeight="1">
      <c r="B37" s="35"/>
      <c r="C37" s="108"/>
      <c r="D37" s="109" t="s">
        <v>50</v>
      </c>
      <c r="E37" s="110"/>
      <c r="F37" s="110"/>
      <c r="G37" s="111" t="s">
        <v>51</v>
      </c>
      <c r="H37" s="112" t="s">
        <v>52</v>
      </c>
      <c r="I37" s="113"/>
      <c r="J37" s="114">
        <f>SUM(J28:J35)</f>
        <v>0</v>
      </c>
      <c r="K37" s="115"/>
      <c r="L37" s="35"/>
    </row>
    <row r="38" spans="2:12" s="1" customFormat="1" ht="14.45" customHeight="1">
      <c r="B38" s="116"/>
      <c r="C38" s="117"/>
      <c r="D38" s="117"/>
      <c r="E38" s="117"/>
      <c r="F38" s="117"/>
      <c r="G38" s="117"/>
      <c r="H38" s="117"/>
      <c r="I38" s="118"/>
      <c r="J38" s="117"/>
      <c r="K38" s="117"/>
      <c r="L38" s="35"/>
    </row>
    <row r="42" spans="2:12" s="1" customFormat="1" ht="6.95" customHeight="1">
      <c r="B42" s="119"/>
      <c r="C42" s="120"/>
      <c r="D42" s="120"/>
      <c r="E42" s="120"/>
      <c r="F42" s="120"/>
      <c r="G42" s="120"/>
      <c r="H42" s="120"/>
      <c r="I42" s="121"/>
      <c r="J42" s="120"/>
      <c r="K42" s="120"/>
      <c r="L42" s="35"/>
    </row>
    <row r="43" spans="2:12" s="1" customFormat="1" ht="24.95" customHeight="1">
      <c r="B43" s="31"/>
      <c r="C43" s="20" t="s">
        <v>125</v>
      </c>
      <c r="D43" s="32"/>
      <c r="E43" s="32"/>
      <c r="F43" s="32"/>
      <c r="G43" s="32"/>
      <c r="H43" s="32"/>
      <c r="I43" s="96"/>
      <c r="J43" s="32"/>
      <c r="K43" s="32"/>
      <c r="L43" s="35"/>
    </row>
    <row r="44" spans="2:12" s="1" customFormat="1" ht="6.95" customHeight="1">
      <c r="B44" s="31"/>
      <c r="C44" s="32"/>
      <c r="D44" s="32"/>
      <c r="E44" s="32"/>
      <c r="F44" s="32"/>
      <c r="G44" s="32"/>
      <c r="H44" s="32"/>
      <c r="I44" s="96"/>
      <c r="J44" s="32"/>
      <c r="K44" s="32"/>
      <c r="L44" s="35"/>
    </row>
    <row r="45" spans="2:12" s="1" customFormat="1" ht="12" customHeight="1">
      <c r="B45" s="31"/>
      <c r="C45" s="26" t="s">
        <v>16</v>
      </c>
      <c r="D45" s="32"/>
      <c r="E45" s="32"/>
      <c r="F45" s="32"/>
      <c r="G45" s="32"/>
      <c r="H45" s="32"/>
      <c r="I45" s="96"/>
      <c r="J45" s="32"/>
      <c r="K45" s="32"/>
      <c r="L45" s="35"/>
    </row>
    <row r="46" spans="2:12" s="1" customFormat="1" ht="16.5" customHeight="1">
      <c r="B46" s="31"/>
      <c r="C46" s="32"/>
      <c r="D46" s="32"/>
      <c r="E46" s="231" t="str">
        <f>E7</f>
        <v>Velička, Strážnice, km 3,827 – 4,212 – oprava PB hráze</v>
      </c>
      <c r="F46" s="230"/>
      <c r="G46" s="230"/>
      <c r="H46" s="230"/>
      <c r="I46" s="96"/>
      <c r="J46" s="32"/>
      <c r="K46" s="32"/>
      <c r="L46" s="35"/>
    </row>
    <row r="47" spans="2:12" s="1" customFormat="1" ht="6.95" customHeight="1">
      <c r="B47" s="31"/>
      <c r="C47" s="32"/>
      <c r="D47" s="32"/>
      <c r="E47" s="32"/>
      <c r="F47" s="32"/>
      <c r="G47" s="32"/>
      <c r="H47" s="32"/>
      <c r="I47" s="96"/>
      <c r="J47" s="32"/>
      <c r="K47" s="32"/>
      <c r="L47" s="35"/>
    </row>
    <row r="48" spans="2:12" s="1" customFormat="1" ht="12" customHeight="1">
      <c r="B48" s="31"/>
      <c r="C48" s="26" t="s">
        <v>20</v>
      </c>
      <c r="D48" s="32"/>
      <c r="E48" s="32"/>
      <c r="F48" s="24" t="str">
        <f>F10</f>
        <v>Strážnice</v>
      </c>
      <c r="G48" s="32"/>
      <c r="H48" s="32"/>
      <c r="I48" s="97" t="s">
        <v>22</v>
      </c>
      <c r="J48" s="52" t="str">
        <f>IF(J10="","",J10)</f>
        <v>28. 9. 2018</v>
      </c>
      <c r="K48" s="32"/>
      <c r="L48" s="35"/>
    </row>
    <row r="49" spans="2:47" s="1" customFormat="1" ht="6.95" customHeight="1">
      <c r="B49" s="31"/>
      <c r="C49" s="32"/>
      <c r="D49" s="32"/>
      <c r="E49" s="32"/>
      <c r="F49" s="32"/>
      <c r="G49" s="32"/>
      <c r="H49" s="32"/>
      <c r="I49" s="96"/>
      <c r="J49" s="32"/>
      <c r="K49" s="32"/>
      <c r="L49" s="35"/>
    </row>
    <row r="50" spans="2:47" s="1" customFormat="1" ht="13.7" customHeight="1">
      <c r="B50" s="31"/>
      <c r="C50" s="26" t="s">
        <v>24</v>
      </c>
      <c r="D50" s="32"/>
      <c r="E50" s="32"/>
      <c r="F50" s="24" t="str">
        <f>E13</f>
        <v>Povodí Moravy, s.p.</v>
      </c>
      <c r="G50" s="32"/>
      <c r="H50" s="32"/>
      <c r="I50" s="97" t="s">
        <v>32</v>
      </c>
      <c r="J50" s="29" t="str">
        <f>E19</f>
        <v>Ing. Karel Vaštík</v>
      </c>
      <c r="K50" s="32"/>
      <c r="L50" s="35"/>
    </row>
    <row r="51" spans="2:47" s="1" customFormat="1" ht="38.65" customHeight="1">
      <c r="B51" s="31"/>
      <c r="C51" s="26" t="s">
        <v>30</v>
      </c>
      <c r="D51" s="32"/>
      <c r="E51" s="32"/>
      <c r="F51" s="24" t="str">
        <f>IF(E16="","",E16)</f>
        <v>Vyplň údaj</v>
      </c>
      <c r="G51" s="32"/>
      <c r="H51" s="32"/>
      <c r="I51" s="97" t="s">
        <v>37</v>
      </c>
      <c r="J51" s="29" t="str">
        <f>E22</f>
        <v>Ing. Karel Vaštík, Lideřovská 14, 696 61 Vnorovy</v>
      </c>
      <c r="K51" s="32"/>
      <c r="L51" s="35"/>
    </row>
    <row r="52" spans="2:47" s="1" customFormat="1" ht="10.35" customHeight="1">
      <c r="B52" s="31"/>
      <c r="C52" s="32"/>
      <c r="D52" s="32"/>
      <c r="E52" s="32"/>
      <c r="F52" s="32"/>
      <c r="G52" s="32"/>
      <c r="H52" s="32"/>
      <c r="I52" s="96"/>
      <c r="J52" s="32"/>
      <c r="K52" s="32"/>
      <c r="L52" s="35"/>
    </row>
    <row r="53" spans="2:47" s="1" customFormat="1" ht="29.25" customHeight="1">
      <c r="B53" s="31"/>
      <c r="C53" s="122" t="s">
        <v>126</v>
      </c>
      <c r="D53" s="123"/>
      <c r="E53" s="123"/>
      <c r="F53" s="123"/>
      <c r="G53" s="123"/>
      <c r="H53" s="123"/>
      <c r="I53" s="124"/>
      <c r="J53" s="125" t="s">
        <v>127</v>
      </c>
      <c r="K53" s="123"/>
      <c r="L53" s="35"/>
    </row>
    <row r="54" spans="2:47" s="1" customFormat="1" ht="10.35" customHeight="1">
      <c r="B54" s="31"/>
      <c r="C54" s="32"/>
      <c r="D54" s="32"/>
      <c r="E54" s="32"/>
      <c r="F54" s="32"/>
      <c r="G54" s="32"/>
      <c r="H54" s="32"/>
      <c r="I54" s="96"/>
      <c r="J54" s="32"/>
      <c r="K54" s="32"/>
      <c r="L54" s="35"/>
    </row>
    <row r="55" spans="2:47" s="1" customFormat="1" ht="22.9" customHeight="1">
      <c r="B55" s="31"/>
      <c r="C55" s="126" t="s">
        <v>128</v>
      </c>
      <c r="D55" s="32"/>
      <c r="E55" s="32"/>
      <c r="F55" s="32"/>
      <c r="G55" s="32"/>
      <c r="H55" s="32"/>
      <c r="I55" s="96"/>
      <c r="J55" s="70">
        <f>J85</f>
        <v>0</v>
      </c>
      <c r="K55" s="32"/>
      <c r="L55" s="35"/>
      <c r="AU55" s="14" t="s">
        <v>129</v>
      </c>
    </row>
    <row r="56" spans="2:47" s="7" customFormat="1" ht="24.95" customHeight="1">
      <c r="B56" s="127"/>
      <c r="C56" s="128"/>
      <c r="D56" s="129" t="s">
        <v>130</v>
      </c>
      <c r="E56" s="130"/>
      <c r="F56" s="130"/>
      <c r="G56" s="130"/>
      <c r="H56" s="130"/>
      <c r="I56" s="131"/>
      <c r="J56" s="132">
        <f>J86</f>
        <v>0</v>
      </c>
      <c r="K56" s="128"/>
      <c r="L56" s="133"/>
    </row>
    <row r="57" spans="2:47" s="8" customFormat="1" ht="19.899999999999999" customHeight="1">
      <c r="B57" s="134"/>
      <c r="C57" s="135"/>
      <c r="D57" s="136" t="s">
        <v>131</v>
      </c>
      <c r="E57" s="137"/>
      <c r="F57" s="137"/>
      <c r="G57" s="137"/>
      <c r="H57" s="137"/>
      <c r="I57" s="138"/>
      <c r="J57" s="139">
        <f>J87</f>
        <v>0</v>
      </c>
      <c r="K57" s="135"/>
      <c r="L57" s="140"/>
    </row>
    <row r="58" spans="2:47" s="8" customFormat="1" ht="19.899999999999999" customHeight="1">
      <c r="B58" s="134"/>
      <c r="C58" s="135"/>
      <c r="D58" s="136" t="s">
        <v>132</v>
      </c>
      <c r="E58" s="137"/>
      <c r="F58" s="137"/>
      <c r="G58" s="137"/>
      <c r="H58" s="137"/>
      <c r="I58" s="138"/>
      <c r="J58" s="139">
        <f>J127</f>
        <v>0</v>
      </c>
      <c r="K58" s="135"/>
      <c r="L58" s="140"/>
    </row>
    <row r="59" spans="2:47" s="8" customFormat="1" ht="19.899999999999999" customHeight="1">
      <c r="B59" s="134"/>
      <c r="C59" s="135"/>
      <c r="D59" s="136" t="s">
        <v>133</v>
      </c>
      <c r="E59" s="137"/>
      <c r="F59" s="137"/>
      <c r="G59" s="137"/>
      <c r="H59" s="137"/>
      <c r="I59" s="138"/>
      <c r="J59" s="139">
        <f>J133</f>
        <v>0</v>
      </c>
      <c r="K59" s="135"/>
      <c r="L59" s="140"/>
    </row>
    <row r="60" spans="2:47" s="8" customFormat="1" ht="19.899999999999999" customHeight="1">
      <c r="B60" s="134"/>
      <c r="C60" s="135"/>
      <c r="D60" s="136" t="s">
        <v>134</v>
      </c>
      <c r="E60" s="137"/>
      <c r="F60" s="137"/>
      <c r="G60" s="137"/>
      <c r="H60" s="137"/>
      <c r="I60" s="138"/>
      <c r="J60" s="139">
        <f>J147</f>
        <v>0</v>
      </c>
      <c r="K60" s="135"/>
      <c r="L60" s="140"/>
    </row>
    <row r="61" spans="2:47" s="8" customFormat="1" ht="19.899999999999999" customHeight="1">
      <c r="B61" s="134"/>
      <c r="C61" s="135"/>
      <c r="D61" s="136" t="s">
        <v>135</v>
      </c>
      <c r="E61" s="137"/>
      <c r="F61" s="137"/>
      <c r="G61" s="137"/>
      <c r="H61" s="137"/>
      <c r="I61" s="138"/>
      <c r="J61" s="139">
        <f>J161</f>
        <v>0</v>
      </c>
      <c r="K61" s="135"/>
      <c r="L61" s="140"/>
    </row>
    <row r="62" spans="2:47" s="8" customFormat="1" ht="19.899999999999999" customHeight="1">
      <c r="B62" s="134"/>
      <c r="C62" s="135"/>
      <c r="D62" s="136" t="s">
        <v>136</v>
      </c>
      <c r="E62" s="137"/>
      <c r="F62" s="137"/>
      <c r="G62" s="137"/>
      <c r="H62" s="137"/>
      <c r="I62" s="138"/>
      <c r="J62" s="139">
        <f>J166</f>
        <v>0</v>
      </c>
      <c r="K62" s="135"/>
      <c r="L62" s="140"/>
    </row>
    <row r="63" spans="2:47" s="7" customFormat="1" ht="24.95" customHeight="1">
      <c r="B63" s="127"/>
      <c r="C63" s="128"/>
      <c r="D63" s="129" t="s">
        <v>137</v>
      </c>
      <c r="E63" s="130"/>
      <c r="F63" s="130"/>
      <c r="G63" s="130"/>
      <c r="H63" s="130"/>
      <c r="I63" s="131"/>
      <c r="J63" s="132">
        <f>J169</f>
        <v>0</v>
      </c>
      <c r="K63" s="128"/>
      <c r="L63" s="133"/>
    </row>
    <row r="64" spans="2:47" s="8" customFormat="1" ht="19.899999999999999" customHeight="1">
      <c r="B64" s="134"/>
      <c r="C64" s="135"/>
      <c r="D64" s="136" t="s">
        <v>138</v>
      </c>
      <c r="E64" s="137"/>
      <c r="F64" s="137"/>
      <c r="G64" s="137"/>
      <c r="H64" s="137"/>
      <c r="I64" s="138"/>
      <c r="J64" s="139">
        <f>J170</f>
        <v>0</v>
      </c>
      <c r="K64" s="135"/>
      <c r="L64" s="140"/>
    </row>
    <row r="65" spans="2:12" s="8" customFormat="1" ht="19.899999999999999" customHeight="1">
      <c r="B65" s="134"/>
      <c r="C65" s="135"/>
      <c r="D65" s="136" t="s">
        <v>139</v>
      </c>
      <c r="E65" s="137"/>
      <c r="F65" s="137"/>
      <c r="G65" s="137"/>
      <c r="H65" s="137"/>
      <c r="I65" s="138"/>
      <c r="J65" s="139">
        <f>J174</f>
        <v>0</v>
      </c>
      <c r="K65" s="135"/>
      <c r="L65" s="140"/>
    </row>
    <row r="66" spans="2:12" s="8" customFormat="1" ht="19.899999999999999" customHeight="1">
      <c r="B66" s="134"/>
      <c r="C66" s="135"/>
      <c r="D66" s="136" t="s">
        <v>140</v>
      </c>
      <c r="E66" s="137"/>
      <c r="F66" s="137"/>
      <c r="G66" s="137"/>
      <c r="H66" s="137"/>
      <c r="I66" s="138"/>
      <c r="J66" s="139">
        <f>J176</f>
        <v>0</v>
      </c>
      <c r="K66" s="135"/>
      <c r="L66" s="140"/>
    </row>
    <row r="67" spans="2:12" s="8" customFormat="1" ht="19.899999999999999" customHeight="1">
      <c r="B67" s="134"/>
      <c r="C67" s="135"/>
      <c r="D67" s="136" t="s">
        <v>141</v>
      </c>
      <c r="E67" s="137"/>
      <c r="F67" s="137"/>
      <c r="G67" s="137"/>
      <c r="H67" s="137"/>
      <c r="I67" s="138"/>
      <c r="J67" s="139">
        <f>J178</f>
        <v>0</v>
      </c>
      <c r="K67" s="135"/>
      <c r="L67" s="140"/>
    </row>
    <row r="68" spans="2:12" s="1" customFormat="1" ht="21.75" customHeight="1">
      <c r="B68" s="31"/>
      <c r="C68" s="32"/>
      <c r="D68" s="32"/>
      <c r="E68" s="32"/>
      <c r="F68" s="32"/>
      <c r="G68" s="32"/>
      <c r="H68" s="32"/>
      <c r="I68" s="96"/>
      <c r="J68" s="32"/>
      <c r="K68" s="32"/>
      <c r="L68" s="35"/>
    </row>
    <row r="69" spans="2:12" s="1" customFormat="1" ht="6.95" customHeight="1">
      <c r="B69" s="43"/>
      <c r="C69" s="44"/>
      <c r="D69" s="44"/>
      <c r="E69" s="44"/>
      <c r="F69" s="44"/>
      <c r="G69" s="44"/>
      <c r="H69" s="44"/>
      <c r="I69" s="118"/>
      <c r="J69" s="44"/>
      <c r="K69" s="44"/>
      <c r="L69" s="35"/>
    </row>
    <row r="73" spans="2:12" s="1" customFormat="1" ht="6.95" customHeight="1">
      <c r="B73" s="45"/>
      <c r="C73" s="46"/>
      <c r="D73" s="46"/>
      <c r="E73" s="46"/>
      <c r="F73" s="46"/>
      <c r="G73" s="46"/>
      <c r="H73" s="46"/>
      <c r="I73" s="121"/>
      <c r="J73" s="46"/>
      <c r="K73" s="46"/>
      <c r="L73" s="35"/>
    </row>
    <row r="74" spans="2:12" s="1" customFormat="1" ht="24.95" customHeight="1">
      <c r="B74" s="31"/>
      <c r="C74" s="20" t="s">
        <v>142</v>
      </c>
      <c r="D74" s="32"/>
      <c r="E74" s="32"/>
      <c r="F74" s="32"/>
      <c r="G74" s="32"/>
      <c r="H74" s="32"/>
      <c r="I74" s="96"/>
      <c r="J74" s="32"/>
      <c r="K74" s="32"/>
      <c r="L74" s="35"/>
    </row>
    <row r="75" spans="2:12" s="1" customFormat="1" ht="6.95" customHeight="1">
      <c r="B75" s="31"/>
      <c r="C75" s="32"/>
      <c r="D75" s="32"/>
      <c r="E75" s="32"/>
      <c r="F75" s="32"/>
      <c r="G75" s="32"/>
      <c r="H75" s="32"/>
      <c r="I75" s="96"/>
      <c r="J75" s="32"/>
      <c r="K75" s="32"/>
      <c r="L75" s="35"/>
    </row>
    <row r="76" spans="2:12" s="1" customFormat="1" ht="12" customHeight="1">
      <c r="B76" s="31"/>
      <c r="C76" s="26" t="s">
        <v>16</v>
      </c>
      <c r="D76" s="32"/>
      <c r="E76" s="32"/>
      <c r="F76" s="32"/>
      <c r="G76" s="32"/>
      <c r="H76" s="32"/>
      <c r="I76" s="96"/>
      <c r="J76" s="32"/>
      <c r="K76" s="32"/>
      <c r="L76" s="35"/>
    </row>
    <row r="77" spans="2:12" s="1" customFormat="1" ht="16.5" customHeight="1">
      <c r="B77" s="31"/>
      <c r="C77" s="32"/>
      <c r="D77" s="32"/>
      <c r="E77" s="231" t="str">
        <f>E7</f>
        <v>Velička, Strážnice, km 3,827 – 4,212 – oprava PB hráze</v>
      </c>
      <c r="F77" s="230"/>
      <c r="G77" s="230"/>
      <c r="H77" s="230"/>
      <c r="I77" s="96"/>
      <c r="J77" s="32"/>
      <c r="K77" s="32"/>
      <c r="L77" s="35"/>
    </row>
    <row r="78" spans="2:12" s="1" customFormat="1" ht="6.95" customHeight="1">
      <c r="B78" s="31"/>
      <c r="C78" s="32"/>
      <c r="D78" s="32"/>
      <c r="E78" s="32"/>
      <c r="F78" s="32"/>
      <c r="G78" s="32"/>
      <c r="H78" s="32"/>
      <c r="I78" s="96"/>
      <c r="J78" s="32"/>
      <c r="K78" s="32"/>
      <c r="L78" s="35"/>
    </row>
    <row r="79" spans="2:12" s="1" customFormat="1" ht="12" customHeight="1">
      <c r="B79" s="31"/>
      <c r="C79" s="26" t="s">
        <v>20</v>
      </c>
      <c r="D79" s="32"/>
      <c r="E79" s="32"/>
      <c r="F79" s="24" t="str">
        <f>F10</f>
        <v>Strážnice</v>
      </c>
      <c r="G79" s="32"/>
      <c r="H79" s="32"/>
      <c r="I79" s="97" t="s">
        <v>22</v>
      </c>
      <c r="J79" s="52" t="str">
        <f>IF(J10="","",J10)</f>
        <v>28. 9. 2018</v>
      </c>
      <c r="K79" s="32"/>
      <c r="L79" s="35"/>
    </row>
    <row r="80" spans="2:12" s="1" customFormat="1" ht="6.95" customHeight="1">
      <c r="B80" s="31"/>
      <c r="C80" s="32"/>
      <c r="D80" s="32"/>
      <c r="E80" s="32"/>
      <c r="F80" s="32"/>
      <c r="G80" s="32"/>
      <c r="H80" s="32"/>
      <c r="I80" s="96"/>
      <c r="J80" s="32"/>
      <c r="K80" s="32"/>
      <c r="L80" s="35"/>
    </row>
    <row r="81" spans="2:65" s="1" customFormat="1" ht="13.7" customHeight="1">
      <c r="B81" s="31"/>
      <c r="C81" s="26" t="s">
        <v>24</v>
      </c>
      <c r="D81" s="32"/>
      <c r="E81" s="32"/>
      <c r="F81" s="24" t="str">
        <f>E13</f>
        <v>Povodí Moravy, s.p.</v>
      </c>
      <c r="G81" s="32"/>
      <c r="H81" s="32"/>
      <c r="I81" s="97" t="s">
        <v>32</v>
      </c>
      <c r="J81" s="29" t="str">
        <f>E19</f>
        <v>Ing. Karel Vaštík</v>
      </c>
      <c r="K81" s="32"/>
      <c r="L81" s="35"/>
    </row>
    <row r="82" spans="2:65" s="1" customFormat="1" ht="38.65" customHeight="1">
      <c r="B82" s="31"/>
      <c r="C82" s="26" t="s">
        <v>30</v>
      </c>
      <c r="D82" s="32"/>
      <c r="E82" s="32"/>
      <c r="F82" s="24" t="str">
        <f>IF(E16="","",E16)</f>
        <v>Vyplň údaj</v>
      </c>
      <c r="G82" s="32"/>
      <c r="H82" s="32"/>
      <c r="I82" s="97" t="s">
        <v>37</v>
      </c>
      <c r="J82" s="29" t="str">
        <f>E22</f>
        <v>Ing. Karel Vaštík, Lideřovská 14, 696 61 Vnorovy</v>
      </c>
      <c r="K82" s="32"/>
      <c r="L82" s="35"/>
    </row>
    <row r="83" spans="2:65" s="1" customFormat="1" ht="10.35" customHeight="1">
      <c r="B83" s="31"/>
      <c r="C83" s="32"/>
      <c r="D83" s="32"/>
      <c r="E83" s="32"/>
      <c r="F83" s="32"/>
      <c r="G83" s="32"/>
      <c r="H83" s="32"/>
      <c r="I83" s="96"/>
      <c r="J83" s="32"/>
      <c r="K83" s="32"/>
      <c r="L83" s="35"/>
    </row>
    <row r="84" spans="2:65" s="9" customFormat="1" ht="29.25" customHeight="1">
      <c r="B84" s="141"/>
      <c r="C84" s="142" t="s">
        <v>143</v>
      </c>
      <c r="D84" s="143" t="s">
        <v>59</v>
      </c>
      <c r="E84" s="143" t="s">
        <v>55</v>
      </c>
      <c r="F84" s="143" t="s">
        <v>56</v>
      </c>
      <c r="G84" s="143" t="s">
        <v>144</v>
      </c>
      <c r="H84" s="143" t="s">
        <v>145</v>
      </c>
      <c r="I84" s="144" t="s">
        <v>146</v>
      </c>
      <c r="J84" s="145" t="s">
        <v>127</v>
      </c>
      <c r="K84" s="146" t="s">
        <v>147</v>
      </c>
      <c r="L84" s="147"/>
      <c r="M84" s="61" t="s">
        <v>1</v>
      </c>
      <c r="N84" s="62" t="s">
        <v>44</v>
      </c>
      <c r="O84" s="62" t="s">
        <v>148</v>
      </c>
      <c r="P84" s="62" t="s">
        <v>149</v>
      </c>
      <c r="Q84" s="62" t="s">
        <v>150</v>
      </c>
      <c r="R84" s="62" t="s">
        <v>151</v>
      </c>
      <c r="S84" s="62" t="s">
        <v>152</v>
      </c>
      <c r="T84" s="63" t="s">
        <v>153</v>
      </c>
    </row>
    <row r="85" spans="2:65" s="1" customFormat="1" ht="22.9" customHeight="1">
      <c r="B85" s="31"/>
      <c r="C85" s="68" t="s">
        <v>154</v>
      </c>
      <c r="D85" s="32"/>
      <c r="E85" s="32"/>
      <c r="F85" s="32"/>
      <c r="G85" s="32"/>
      <c r="H85" s="32"/>
      <c r="I85" s="96"/>
      <c r="J85" s="148">
        <f>BK85</f>
        <v>0</v>
      </c>
      <c r="K85" s="32"/>
      <c r="L85" s="35"/>
      <c r="M85" s="64"/>
      <c r="N85" s="65"/>
      <c r="O85" s="65"/>
      <c r="P85" s="149">
        <f>P86+P169</f>
        <v>0</v>
      </c>
      <c r="Q85" s="65"/>
      <c r="R85" s="149">
        <f>R86+R169</f>
        <v>1130.0742539799999</v>
      </c>
      <c r="S85" s="65"/>
      <c r="T85" s="150">
        <f>T86+T169</f>
        <v>294.35525999999999</v>
      </c>
      <c r="AT85" s="14" t="s">
        <v>73</v>
      </c>
      <c r="AU85" s="14" t="s">
        <v>129</v>
      </c>
      <c r="BK85" s="151">
        <f>BK86+BK169</f>
        <v>0</v>
      </c>
    </row>
    <row r="86" spans="2:65" s="10" customFormat="1" ht="25.9" customHeight="1">
      <c r="B86" s="152"/>
      <c r="C86" s="153"/>
      <c r="D86" s="154" t="s">
        <v>73</v>
      </c>
      <c r="E86" s="155" t="s">
        <v>155</v>
      </c>
      <c r="F86" s="155" t="s">
        <v>156</v>
      </c>
      <c r="G86" s="153"/>
      <c r="H86" s="153"/>
      <c r="I86" s="156"/>
      <c r="J86" s="157">
        <f>BK86</f>
        <v>0</v>
      </c>
      <c r="K86" s="153"/>
      <c r="L86" s="158"/>
      <c r="M86" s="159"/>
      <c r="N86" s="160"/>
      <c r="O86" s="160"/>
      <c r="P86" s="161">
        <f>P87+P127+P133+P147+P161+P166</f>
        <v>0</v>
      </c>
      <c r="Q86" s="160"/>
      <c r="R86" s="161">
        <f>R87+R127+R133+R147+R161+R166</f>
        <v>1130.0742539799999</v>
      </c>
      <c r="S86" s="160"/>
      <c r="T86" s="162">
        <f>T87+T127+T133+T147+T161+T166</f>
        <v>294.35525999999999</v>
      </c>
      <c r="AR86" s="163" t="s">
        <v>79</v>
      </c>
      <c r="AT86" s="164" t="s">
        <v>73</v>
      </c>
      <c r="AU86" s="164" t="s">
        <v>74</v>
      </c>
      <c r="AY86" s="163" t="s">
        <v>157</v>
      </c>
      <c r="BK86" s="165">
        <f>BK87+BK127+BK133+BK147+BK161+BK166</f>
        <v>0</v>
      </c>
    </row>
    <row r="87" spans="2:65" s="10" customFormat="1" ht="22.9" customHeight="1">
      <c r="B87" s="152"/>
      <c r="C87" s="153"/>
      <c r="D87" s="154" t="s">
        <v>73</v>
      </c>
      <c r="E87" s="166" t="s">
        <v>79</v>
      </c>
      <c r="F87" s="166" t="s">
        <v>158</v>
      </c>
      <c r="G87" s="153"/>
      <c r="H87" s="153"/>
      <c r="I87" s="156"/>
      <c r="J87" s="167">
        <f>BK87</f>
        <v>0</v>
      </c>
      <c r="K87" s="153"/>
      <c r="L87" s="158"/>
      <c r="M87" s="159"/>
      <c r="N87" s="160"/>
      <c r="O87" s="160"/>
      <c r="P87" s="161">
        <f>SUM(P88:P126)</f>
        <v>0</v>
      </c>
      <c r="Q87" s="160"/>
      <c r="R87" s="161">
        <f>SUM(R88:R126)</f>
        <v>7.7421000000000004E-2</v>
      </c>
      <c r="S87" s="160"/>
      <c r="T87" s="162">
        <f>SUM(T88:T126)</f>
        <v>293.79599999999999</v>
      </c>
      <c r="AR87" s="163" t="s">
        <v>79</v>
      </c>
      <c r="AT87" s="164" t="s">
        <v>73</v>
      </c>
      <c r="AU87" s="164" t="s">
        <v>79</v>
      </c>
      <c r="AY87" s="163" t="s">
        <v>157</v>
      </c>
      <c r="BK87" s="165">
        <f>SUM(BK88:BK126)</f>
        <v>0</v>
      </c>
    </row>
    <row r="88" spans="2:65" s="1" customFormat="1" ht="16.5" customHeight="1">
      <c r="B88" s="31"/>
      <c r="C88" s="168" t="s">
        <v>79</v>
      </c>
      <c r="D88" s="168" t="s">
        <v>159</v>
      </c>
      <c r="E88" s="169" t="s">
        <v>160</v>
      </c>
      <c r="F88" s="170" t="s">
        <v>161</v>
      </c>
      <c r="G88" s="171" t="s">
        <v>83</v>
      </c>
      <c r="H88" s="172">
        <v>42</v>
      </c>
      <c r="I88" s="173"/>
      <c r="J88" s="174">
        <f>ROUND(I88*H88,2)</f>
        <v>0</v>
      </c>
      <c r="K88" s="170" t="s">
        <v>162</v>
      </c>
      <c r="L88" s="35"/>
      <c r="M88" s="175" t="s">
        <v>1</v>
      </c>
      <c r="N88" s="176" t="s">
        <v>45</v>
      </c>
      <c r="O88" s="57"/>
      <c r="P88" s="177">
        <f>O88*H88</f>
        <v>0</v>
      </c>
      <c r="Q88" s="177">
        <v>0</v>
      </c>
      <c r="R88" s="177">
        <f>Q88*H88</f>
        <v>0</v>
      </c>
      <c r="S88" s="177">
        <v>0.40799999999999997</v>
      </c>
      <c r="T88" s="178">
        <f>S88*H88</f>
        <v>17.135999999999999</v>
      </c>
      <c r="AR88" s="14" t="s">
        <v>163</v>
      </c>
      <c r="AT88" s="14" t="s">
        <v>159</v>
      </c>
      <c r="AU88" s="14" t="s">
        <v>86</v>
      </c>
      <c r="AY88" s="14" t="s">
        <v>157</v>
      </c>
      <c r="BE88" s="179">
        <f>IF(N88="základní",J88,0)</f>
        <v>0</v>
      </c>
      <c r="BF88" s="179">
        <f>IF(N88="snížená",J88,0)</f>
        <v>0</v>
      </c>
      <c r="BG88" s="179">
        <f>IF(N88="zákl. přenesená",J88,0)</f>
        <v>0</v>
      </c>
      <c r="BH88" s="179">
        <f>IF(N88="sníž. přenesená",J88,0)</f>
        <v>0</v>
      </c>
      <c r="BI88" s="179">
        <f>IF(N88="nulová",J88,0)</f>
        <v>0</v>
      </c>
      <c r="BJ88" s="14" t="s">
        <v>79</v>
      </c>
      <c r="BK88" s="179">
        <f>ROUND(I88*H88,2)</f>
        <v>0</v>
      </c>
      <c r="BL88" s="14" t="s">
        <v>163</v>
      </c>
      <c r="BM88" s="14" t="s">
        <v>164</v>
      </c>
    </row>
    <row r="89" spans="2:65" s="1" customFormat="1" ht="16.5" customHeight="1">
      <c r="B89" s="31"/>
      <c r="C89" s="168" t="s">
        <v>86</v>
      </c>
      <c r="D89" s="168" t="s">
        <v>159</v>
      </c>
      <c r="E89" s="169" t="s">
        <v>165</v>
      </c>
      <c r="F89" s="170" t="s">
        <v>166</v>
      </c>
      <c r="G89" s="171" t="s">
        <v>83</v>
      </c>
      <c r="H89" s="172">
        <v>477</v>
      </c>
      <c r="I89" s="173"/>
      <c r="J89" s="174">
        <f>ROUND(I89*H89,2)</f>
        <v>0</v>
      </c>
      <c r="K89" s="170" t="s">
        <v>162</v>
      </c>
      <c r="L89" s="35"/>
      <c r="M89" s="175" t="s">
        <v>1</v>
      </c>
      <c r="N89" s="176" t="s">
        <v>45</v>
      </c>
      <c r="O89" s="57"/>
      <c r="P89" s="177">
        <f>O89*H89</f>
        <v>0</v>
      </c>
      <c r="Q89" s="177">
        <v>0</v>
      </c>
      <c r="R89" s="177">
        <f>Q89*H89</f>
        <v>0</v>
      </c>
      <c r="S89" s="177">
        <v>0.57999999999999996</v>
      </c>
      <c r="T89" s="178">
        <f>S89*H89</f>
        <v>276.65999999999997</v>
      </c>
      <c r="AR89" s="14" t="s">
        <v>163</v>
      </c>
      <c r="AT89" s="14" t="s">
        <v>159</v>
      </c>
      <c r="AU89" s="14" t="s">
        <v>86</v>
      </c>
      <c r="AY89" s="14" t="s">
        <v>157</v>
      </c>
      <c r="BE89" s="179">
        <f>IF(N89="základní",J89,0)</f>
        <v>0</v>
      </c>
      <c r="BF89" s="179">
        <f>IF(N89="snížená",J89,0)</f>
        <v>0</v>
      </c>
      <c r="BG89" s="179">
        <f>IF(N89="zákl. přenesená",J89,0)</f>
        <v>0</v>
      </c>
      <c r="BH89" s="179">
        <f>IF(N89="sníž. přenesená",J89,0)</f>
        <v>0</v>
      </c>
      <c r="BI89" s="179">
        <f>IF(N89="nulová",J89,0)</f>
        <v>0</v>
      </c>
      <c r="BJ89" s="14" t="s">
        <v>79</v>
      </c>
      <c r="BK89" s="179">
        <f>ROUND(I89*H89,2)</f>
        <v>0</v>
      </c>
      <c r="BL89" s="14" t="s">
        <v>163</v>
      </c>
      <c r="BM89" s="14" t="s">
        <v>167</v>
      </c>
    </row>
    <row r="90" spans="2:65" s="11" customFormat="1" ht="11.25">
      <c r="B90" s="180"/>
      <c r="C90" s="181"/>
      <c r="D90" s="182" t="s">
        <v>168</v>
      </c>
      <c r="E90" s="183" t="s">
        <v>1</v>
      </c>
      <c r="F90" s="184" t="s">
        <v>107</v>
      </c>
      <c r="G90" s="181"/>
      <c r="H90" s="185">
        <v>477</v>
      </c>
      <c r="I90" s="186"/>
      <c r="J90" s="181"/>
      <c r="K90" s="181"/>
      <c r="L90" s="187"/>
      <c r="M90" s="188"/>
      <c r="N90" s="189"/>
      <c r="O90" s="189"/>
      <c r="P90" s="189"/>
      <c r="Q90" s="189"/>
      <c r="R90" s="189"/>
      <c r="S90" s="189"/>
      <c r="T90" s="190"/>
      <c r="AT90" s="191" t="s">
        <v>168</v>
      </c>
      <c r="AU90" s="191" t="s">
        <v>86</v>
      </c>
      <c r="AV90" s="11" t="s">
        <v>86</v>
      </c>
      <c r="AW90" s="11" t="s">
        <v>36</v>
      </c>
      <c r="AX90" s="11" t="s">
        <v>79</v>
      </c>
      <c r="AY90" s="191" t="s">
        <v>157</v>
      </c>
    </row>
    <row r="91" spans="2:65" s="1" customFormat="1" ht="16.5" customHeight="1">
      <c r="B91" s="31"/>
      <c r="C91" s="168" t="s">
        <v>85</v>
      </c>
      <c r="D91" s="168" t="s">
        <v>159</v>
      </c>
      <c r="E91" s="169" t="s">
        <v>169</v>
      </c>
      <c r="F91" s="170" t="s">
        <v>170</v>
      </c>
      <c r="G91" s="171" t="s">
        <v>89</v>
      </c>
      <c r="H91" s="172">
        <v>475.28</v>
      </c>
      <c r="I91" s="173"/>
      <c r="J91" s="174">
        <f>ROUND(I91*H91,2)</f>
        <v>0</v>
      </c>
      <c r="K91" s="170" t="s">
        <v>162</v>
      </c>
      <c r="L91" s="35"/>
      <c r="M91" s="175" t="s">
        <v>1</v>
      </c>
      <c r="N91" s="176" t="s">
        <v>45</v>
      </c>
      <c r="O91" s="57"/>
      <c r="P91" s="177">
        <f>O91*H91</f>
        <v>0</v>
      </c>
      <c r="Q91" s="177">
        <v>0</v>
      </c>
      <c r="R91" s="177">
        <f>Q91*H91</f>
        <v>0</v>
      </c>
      <c r="S91" s="177">
        <v>0</v>
      </c>
      <c r="T91" s="178">
        <f>S91*H91</f>
        <v>0</v>
      </c>
      <c r="AR91" s="14" t="s">
        <v>163</v>
      </c>
      <c r="AT91" s="14" t="s">
        <v>159</v>
      </c>
      <c r="AU91" s="14" t="s">
        <v>86</v>
      </c>
      <c r="AY91" s="14" t="s">
        <v>157</v>
      </c>
      <c r="BE91" s="179">
        <f>IF(N91="základní",J91,0)</f>
        <v>0</v>
      </c>
      <c r="BF91" s="179">
        <f>IF(N91="snížená",J91,0)</f>
        <v>0</v>
      </c>
      <c r="BG91" s="179">
        <f>IF(N91="zákl. přenesená",J91,0)</f>
        <v>0</v>
      </c>
      <c r="BH91" s="179">
        <f>IF(N91="sníž. přenesená",J91,0)</f>
        <v>0</v>
      </c>
      <c r="BI91" s="179">
        <f>IF(N91="nulová",J91,0)</f>
        <v>0</v>
      </c>
      <c r="BJ91" s="14" t="s">
        <v>79</v>
      </c>
      <c r="BK91" s="179">
        <f>ROUND(I91*H91,2)</f>
        <v>0</v>
      </c>
      <c r="BL91" s="14" t="s">
        <v>163</v>
      </c>
      <c r="BM91" s="14" t="s">
        <v>171</v>
      </c>
    </row>
    <row r="92" spans="2:65" s="11" customFormat="1" ht="11.25">
      <c r="B92" s="180"/>
      <c r="C92" s="181"/>
      <c r="D92" s="182" t="s">
        <v>168</v>
      </c>
      <c r="E92" s="183" t="s">
        <v>1</v>
      </c>
      <c r="F92" s="184" t="s">
        <v>104</v>
      </c>
      <c r="G92" s="181"/>
      <c r="H92" s="185">
        <v>952.28</v>
      </c>
      <c r="I92" s="186"/>
      <c r="J92" s="181"/>
      <c r="K92" s="181"/>
      <c r="L92" s="187"/>
      <c r="M92" s="188"/>
      <c r="N92" s="189"/>
      <c r="O92" s="189"/>
      <c r="P92" s="189"/>
      <c r="Q92" s="189"/>
      <c r="R92" s="189"/>
      <c r="S92" s="189"/>
      <c r="T92" s="190"/>
      <c r="AT92" s="191" t="s">
        <v>168</v>
      </c>
      <c r="AU92" s="191" t="s">
        <v>86</v>
      </c>
      <c r="AV92" s="11" t="s">
        <v>86</v>
      </c>
      <c r="AW92" s="11" t="s">
        <v>36</v>
      </c>
      <c r="AX92" s="11" t="s">
        <v>74</v>
      </c>
      <c r="AY92" s="191" t="s">
        <v>157</v>
      </c>
    </row>
    <row r="93" spans="2:65" s="11" customFormat="1" ht="11.25">
      <c r="B93" s="180"/>
      <c r="C93" s="181"/>
      <c r="D93" s="182" t="s">
        <v>168</v>
      </c>
      <c r="E93" s="183" t="s">
        <v>1</v>
      </c>
      <c r="F93" s="184" t="s">
        <v>172</v>
      </c>
      <c r="G93" s="181"/>
      <c r="H93" s="185">
        <v>-477</v>
      </c>
      <c r="I93" s="186"/>
      <c r="J93" s="181"/>
      <c r="K93" s="181"/>
      <c r="L93" s="187"/>
      <c r="M93" s="188"/>
      <c r="N93" s="189"/>
      <c r="O93" s="189"/>
      <c r="P93" s="189"/>
      <c r="Q93" s="189"/>
      <c r="R93" s="189"/>
      <c r="S93" s="189"/>
      <c r="T93" s="190"/>
      <c r="AT93" s="191" t="s">
        <v>168</v>
      </c>
      <c r="AU93" s="191" t="s">
        <v>86</v>
      </c>
      <c r="AV93" s="11" t="s">
        <v>86</v>
      </c>
      <c r="AW93" s="11" t="s">
        <v>36</v>
      </c>
      <c r="AX93" s="11" t="s">
        <v>74</v>
      </c>
      <c r="AY93" s="191" t="s">
        <v>157</v>
      </c>
    </row>
    <row r="94" spans="2:65" s="12" customFormat="1" ht="11.25">
      <c r="B94" s="192"/>
      <c r="C94" s="193"/>
      <c r="D94" s="182" t="s">
        <v>168</v>
      </c>
      <c r="E94" s="194" t="s">
        <v>1</v>
      </c>
      <c r="F94" s="195" t="s">
        <v>173</v>
      </c>
      <c r="G94" s="193"/>
      <c r="H94" s="196">
        <v>475.28</v>
      </c>
      <c r="I94" s="197"/>
      <c r="J94" s="193"/>
      <c r="K94" s="193"/>
      <c r="L94" s="198"/>
      <c r="M94" s="199"/>
      <c r="N94" s="200"/>
      <c r="O94" s="200"/>
      <c r="P94" s="200"/>
      <c r="Q94" s="200"/>
      <c r="R94" s="200"/>
      <c r="S94" s="200"/>
      <c r="T94" s="201"/>
      <c r="AT94" s="202" t="s">
        <v>168</v>
      </c>
      <c r="AU94" s="202" t="s">
        <v>86</v>
      </c>
      <c r="AV94" s="12" t="s">
        <v>163</v>
      </c>
      <c r="AW94" s="12" t="s">
        <v>36</v>
      </c>
      <c r="AX94" s="12" t="s">
        <v>79</v>
      </c>
      <c r="AY94" s="202" t="s">
        <v>157</v>
      </c>
    </row>
    <row r="95" spans="2:65" s="1" customFormat="1" ht="16.5" customHeight="1">
      <c r="B95" s="31"/>
      <c r="C95" s="168" t="s">
        <v>163</v>
      </c>
      <c r="D95" s="168" t="s">
        <v>159</v>
      </c>
      <c r="E95" s="169" t="s">
        <v>174</v>
      </c>
      <c r="F95" s="170" t="s">
        <v>175</v>
      </c>
      <c r="G95" s="171" t="s">
        <v>89</v>
      </c>
      <c r="H95" s="172">
        <v>5.85</v>
      </c>
      <c r="I95" s="173"/>
      <c r="J95" s="174">
        <f>ROUND(I95*H95,2)</f>
        <v>0</v>
      </c>
      <c r="K95" s="170" t="s">
        <v>162</v>
      </c>
      <c r="L95" s="35"/>
      <c r="M95" s="175" t="s">
        <v>1</v>
      </c>
      <c r="N95" s="176" t="s">
        <v>45</v>
      </c>
      <c r="O95" s="57"/>
      <c r="P95" s="177">
        <f>O95*H95</f>
        <v>0</v>
      </c>
      <c r="Q95" s="177">
        <v>0</v>
      </c>
      <c r="R95" s="177">
        <f>Q95*H95</f>
        <v>0</v>
      </c>
      <c r="S95" s="177">
        <v>0</v>
      </c>
      <c r="T95" s="178">
        <f>S95*H95</f>
        <v>0</v>
      </c>
      <c r="AR95" s="14" t="s">
        <v>163</v>
      </c>
      <c r="AT95" s="14" t="s">
        <v>159</v>
      </c>
      <c r="AU95" s="14" t="s">
        <v>86</v>
      </c>
      <c r="AY95" s="14" t="s">
        <v>157</v>
      </c>
      <c r="BE95" s="179">
        <f>IF(N95="základní",J95,0)</f>
        <v>0</v>
      </c>
      <c r="BF95" s="179">
        <f>IF(N95="snížená",J95,0)</f>
        <v>0</v>
      </c>
      <c r="BG95" s="179">
        <f>IF(N95="zákl. přenesená",J95,0)</f>
        <v>0</v>
      </c>
      <c r="BH95" s="179">
        <f>IF(N95="sníž. přenesená",J95,0)</f>
        <v>0</v>
      </c>
      <c r="BI95" s="179">
        <f>IF(N95="nulová",J95,0)</f>
        <v>0</v>
      </c>
      <c r="BJ95" s="14" t="s">
        <v>79</v>
      </c>
      <c r="BK95" s="179">
        <f>ROUND(I95*H95,2)</f>
        <v>0</v>
      </c>
      <c r="BL95" s="14" t="s">
        <v>163</v>
      </c>
      <c r="BM95" s="14" t="s">
        <v>176</v>
      </c>
    </row>
    <row r="96" spans="2:65" s="11" customFormat="1" ht="11.25">
      <c r="B96" s="180"/>
      <c r="C96" s="181"/>
      <c r="D96" s="182" t="s">
        <v>168</v>
      </c>
      <c r="E96" s="183" t="s">
        <v>1</v>
      </c>
      <c r="F96" s="184" t="s">
        <v>87</v>
      </c>
      <c r="G96" s="181"/>
      <c r="H96" s="185">
        <v>5.85</v>
      </c>
      <c r="I96" s="186"/>
      <c r="J96" s="181"/>
      <c r="K96" s="181"/>
      <c r="L96" s="187"/>
      <c r="M96" s="188"/>
      <c r="N96" s="189"/>
      <c r="O96" s="189"/>
      <c r="P96" s="189"/>
      <c r="Q96" s="189"/>
      <c r="R96" s="189"/>
      <c r="S96" s="189"/>
      <c r="T96" s="190"/>
      <c r="AT96" s="191" t="s">
        <v>168</v>
      </c>
      <c r="AU96" s="191" t="s">
        <v>86</v>
      </c>
      <c r="AV96" s="11" t="s">
        <v>86</v>
      </c>
      <c r="AW96" s="11" t="s">
        <v>36</v>
      </c>
      <c r="AX96" s="11" t="s">
        <v>79</v>
      </c>
      <c r="AY96" s="191" t="s">
        <v>157</v>
      </c>
    </row>
    <row r="97" spans="2:65" s="1" customFormat="1" ht="16.5" customHeight="1">
      <c r="B97" s="31"/>
      <c r="C97" s="168" t="s">
        <v>177</v>
      </c>
      <c r="D97" s="168" t="s">
        <v>159</v>
      </c>
      <c r="E97" s="169" t="s">
        <v>178</v>
      </c>
      <c r="F97" s="170" t="s">
        <v>179</v>
      </c>
      <c r="G97" s="171" t="s">
        <v>89</v>
      </c>
      <c r="H97" s="172">
        <v>19.440000000000001</v>
      </c>
      <c r="I97" s="173"/>
      <c r="J97" s="174">
        <f>ROUND(I97*H97,2)</f>
        <v>0</v>
      </c>
      <c r="K97" s="170" t="s">
        <v>162</v>
      </c>
      <c r="L97" s="35"/>
      <c r="M97" s="175" t="s">
        <v>1</v>
      </c>
      <c r="N97" s="176" t="s">
        <v>45</v>
      </c>
      <c r="O97" s="57"/>
      <c r="P97" s="177">
        <f>O97*H97</f>
        <v>0</v>
      </c>
      <c r="Q97" s="177">
        <v>0</v>
      </c>
      <c r="R97" s="177">
        <f>Q97*H97</f>
        <v>0</v>
      </c>
      <c r="S97" s="177">
        <v>0</v>
      </c>
      <c r="T97" s="178">
        <f>S97*H97</f>
        <v>0</v>
      </c>
      <c r="AR97" s="14" t="s">
        <v>163</v>
      </c>
      <c r="AT97" s="14" t="s">
        <v>159</v>
      </c>
      <c r="AU97" s="14" t="s">
        <v>86</v>
      </c>
      <c r="AY97" s="14" t="s">
        <v>157</v>
      </c>
      <c r="BE97" s="179">
        <f>IF(N97="základní",J97,0)</f>
        <v>0</v>
      </c>
      <c r="BF97" s="179">
        <f>IF(N97="snížená",J97,0)</f>
        <v>0</v>
      </c>
      <c r="BG97" s="179">
        <f>IF(N97="zákl. přenesená",J97,0)</f>
        <v>0</v>
      </c>
      <c r="BH97" s="179">
        <f>IF(N97="sníž. přenesená",J97,0)</f>
        <v>0</v>
      </c>
      <c r="BI97" s="179">
        <f>IF(N97="nulová",J97,0)</f>
        <v>0</v>
      </c>
      <c r="BJ97" s="14" t="s">
        <v>79</v>
      </c>
      <c r="BK97" s="179">
        <f>ROUND(I97*H97,2)</f>
        <v>0</v>
      </c>
      <c r="BL97" s="14" t="s">
        <v>163</v>
      </c>
      <c r="BM97" s="14" t="s">
        <v>180</v>
      </c>
    </row>
    <row r="98" spans="2:65" s="11" customFormat="1" ht="11.25">
      <c r="B98" s="180"/>
      <c r="C98" s="181"/>
      <c r="D98" s="182" t="s">
        <v>168</v>
      </c>
      <c r="E98" s="183" t="s">
        <v>1</v>
      </c>
      <c r="F98" s="184" t="s">
        <v>122</v>
      </c>
      <c r="G98" s="181"/>
      <c r="H98" s="185">
        <v>19.440000000000001</v>
      </c>
      <c r="I98" s="186"/>
      <c r="J98" s="181"/>
      <c r="K98" s="181"/>
      <c r="L98" s="187"/>
      <c r="M98" s="188"/>
      <c r="N98" s="189"/>
      <c r="O98" s="189"/>
      <c r="P98" s="189"/>
      <c r="Q98" s="189"/>
      <c r="R98" s="189"/>
      <c r="S98" s="189"/>
      <c r="T98" s="190"/>
      <c r="AT98" s="191" t="s">
        <v>168</v>
      </c>
      <c r="AU98" s="191" t="s">
        <v>86</v>
      </c>
      <c r="AV98" s="11" t="s">
        <v>86</v>
      </c>
      <c r="AW98" s="11" t="s">
        <v>36</v>
      </c>
      <c r="AX98" s="11" t="s">
        <v>79</v>
      </c>
      <c r="AY98" s="191" t="s">
        <v>157</v>
      </c>
    </row>
    <row r="99" spans="2:65" s="1" customFormat="1" ht="16.5" customHeight="1">
      <c r="B99" s="31"/>
      <c r="C99" s="168" t="s">
        <v>181</v>
      </c>
      <c r="D99" s="168" t="s">
        <v>159</v>
      </c>
      <c r="E99" s="169" t="s">
        <v>182</v>
      </c>
      <c r="F99" s="170" t="s">
        <v>183</v>
      </c>
      <c r="G99" s="171" t="s">
        <v>89</v>
      </c>
      <c r="H99" s="172">
        <v>103.288</v>
      </c>
      <c r="I99" s="173"/>
      <c r="J99" s="174">
        <f>ROUND(I99*H99,2)</f>
        <v>0</v>
      </c>
      <c r="K99" s="170" t="s">
        <v>162</v>
      </c>
      <c r="L99" s="35"/>
      <c r="M99" s="175" t="s">
        <v>1</v>
      </c>
      <c r="N99" s="176" t="s">
        <v>45</v>
      </c>
      <c r="O99" s="57"/>
      <c r="P99" s="177">
        <f>O99*H99</f>
        <v>0</v>
      </c>
      <c r="Q99" s="177">
        <v>0</v>
      </c>
      <c r="R99" s="177">
        <f>Q99*H99</f>
        <v>0</v>
      </c>
      <c r="S99" s="177">
        <v>0</v>
      </c>
      <c r="T99" s="178">
        <f>S99*H99</f>
        <v>0</v>
      </c>
      <c r="AR99" s="14" t="s">
        <v>163</v>
      </c>
      <c r="AT99" s="14" t="s">
        <v>159</v>
      </c>
      <c r="AU99" s="14" t="s">
        <v>86</v>
      </c>
      <c r="AY99" s="14" t="s">
        <v>157</v>
      </c>
      <c r="BE99" s="179">
        <f>IF(N99="základní",J99,0)</f>
        <v>0</v>
      </c>
      <c r="BF99" s="179">
        <f>IF(N99="snížená",J99,0)</f>
        <v>0</v>
      </c>
      <c r="BG99" s="179">
        <f>IF(N99="zákl. přenesená",J99,0)</f>
        <v>0</v>
      </c>
      <c r="BH99" s="179">
        <f>IF(N99="sníž. přenesená",J99,0)</f>
        <v>0</v>
      </c>
      <c r="BI99" s="179">
        <f>IF(N99="nulová",J99,0)</f>
        <v>0</v>
      </c>
      <c r="BJ99" s="14" t="s">
        <v>79</v>
      </c>
      <c r="BK99" s="179">
        <f>ROUND(I99*H99,2)</f>
        <v>0</v>
      </c>
      <c r="BL99" s="14" t="s">
        <v>163</v>
      </c>
      <c r="BM99" s="14" t="s">
        <v>184</v>
      </c>
    </row>
    <row r="100" spans="2:65" s="11" customFormat="1" ht="11.25">
      <c r="B100" s="180"/>
      <c r="C100" s="181"/>
      <c r="D100" s="182" t="s">
        <v>168</v>
      </c>
      <c r="E100" s="183" t="s">
        <v>1</v>
      </c>
      <c r="F100" s="184" t="s">
        <v>116</v>
      </c>
      <c r="G100" s="181"/>
      <c r="H100" s="185">
        <v>103.288</v>
      </c>
      <c r="I100" s="186"/>
      <c r="J100" s="181"/>
      <c r="K100" s="181"/>
      <c r="L100" s="187"/>
      <c r="M100" s="188"/>
      <c r="N100" s="189"/>
      <c r="O100" s="189"/>
      <c r="P100" s="189"/>
      <c r="Q100" s="189"/>
      <c r="R100" s="189"/>
      <c r="S100" s="189"/>
      <c r="T100" s="190"/>
      <c r="AT100" s="191" t="s">
        <v>168</v>
      </c>
      <c r="AU100" s="191" t="s">
        <v>86</v>
      </c>
      <c r="AV100" s="11" t="s">
        <v>86</v>
      </c>
      <c r="AW100" s="11" t="s">
        <v>36</v>
      </c>
      <c r="AX100" s="11" t="s">
        <v>79</v>
      </c>
      <c r="AY100" s="191" t="s">
        <v>157</v>
      </c>
    </row>
    <row r="101" spans="2:65" s="1" customFormat="1" ht="16.5" customHeight="1">
      <c r="B101" s="31"/>
      <c r="C101" s="168" t="s">
        <v>185</v>
      </c>
      <c r="D101" s="168" t="s">
        <v>159</v>
      </c>
      <c r="E101" s="169" t="s">
        <v>186</v>
      </c>
      <c r="F101" s="170" t="s">
        <v>187</v>
      </c>
      <c r="G101" s="171" t="s">
        <v>89</v>
      </c>
      <c r="H101" s="172">
        <v>826.30399999999997</v>
      </c>
      <c r="I101" s="173"/>
      <c r="J101" s="174">
        <f>ROUND(I101*H101,2)</f>
        <v>0</v>
      </c>
      <c r="K101" s="170" t="s">
        <v>162</v>
      </c>
      <c r="L101" s="35"/>
      <c r="M101" s="175" t="s">
        <v>1</v>
      </c>
      <c r="N101" s="176" t="s">
        <v>45</v>
      </c>
      <c r="O101" s="57"/>
      <c r="P101" s="177">
        <f>O101*H101</f>
        <v>0</v>
      </c>
      <c r="Q101" s="177">
        <v>0</v>
      </c>
      <c r="R101" s="177">
        <f>Q101*H101</f>
        <v>0</v>
      </c>
      <c r="S101" s="177">
        <v>0</v>
      </c>
      <c r="T101" s="178">
        <f>S101*H101</f>
        <v>0</v>
      </c>
      <c r="AR101" s="14" t="s">
        <v>163</v>
      </c>
      <c r="AT101" s="14" t="s">
        <v>159</v>
      </c>
      <c r="AU101" s="14" t="s">
        <v>86</v>
      </c>
      <c r="AY101" s="14" t="s">
        <v>157</v>
      </c>
      <c r="BE101" s="179">
        <f>IF(N101="základní",J101,0)</f>
        <v>0</v>
      </c>
      <c r="BF101" s="179">
        <f>IF(N101="snížená",J101,0)</f>
        <v>0</v>
      </c>
      <c r="BG101" s="179">
        <f>IF(N101="zákl. přenesená",J101,0)</f>
        <v>0</v>
      </c>
      <c r="BH101" s="179">
        <f>IF(N101="sníž. přenesená",J101,0)</f>
        <v>0</v>
      </c>
      <c r="BI101" s="179">
        <f>IF(N101="nulová",J101,0)</f>
        <v>0</v>
      </c>
      <c r="BJ101" s="14" t="s">
        <v>79</v>
      </c>
      <c r="BK101" s="179">
        <f>ROUND(I101*H101,2)</f>
        <v>0</v>
      </c>
      <c r="BL101" s="14" t="s">
        <v>163</v>
      </c>
      <c r="BM101" s="14" t="s">
        <v>188</v>
      </c>
    </row>
    <row r="102" spans="2:65" s="11" customFormat="1" ht="11.25">
      <c r="B102" s="180"/>
      <c r="C102" s="181"/>
      <c r="D102" s="182" t="s">
        <v>168</v>
      </c>
      <c r="E102" s="183" t="s">
        <v>1</v>
      </c>
      <c r="F102" s="184" t="s">
        <v>116</v>
      </c>
      <c r="G102" s="181"/>
      <c r="H102" s="185">
        <v>103.288</v>
      </c>
      <c r="I102" s="186"/>
      <c r="J102" s="181"/>
      <c r="K102" s="181"/>
      <c r="L102" s="187"/>
      <c r="M102" s="188"/>
      <c r="N102" s="189"/>
      <c r="O102" s="189"/>
      <c r="P102" s="189"/>
      <c r="Q102" s="189"/>
      <c r="R102" s="189"/>
      <c r="S102" s="189"/>
      <c r="T102" s="190"/>
      <c r="AT102" s="191" t="s">
        <v>168</v>
      </c>
      <c r="AU102" s="191" t="s">
        <v>86</v>
      </c>
      <c r="AV102" s="11" t="s">
        <v>86</v>
      </c>
      <c r="AW102" s="11" t="s">
        <v>36</v>
      </c>
      <c r="AX102" s="11" t="s">
        <v>79</v>
      </c>
      <c r="AY102" s="191" t="s">
        <v>157</v>
      </c>
    </row>
    <row r="103" spans="2:65" s="11" customFormat="1" ht="11.25">
      <c r="B103" s="180"/>
      <c r="C103" s="181"/>
      <c r="D103" s="182" t="s">
        <v>168</v>
      </c>
      <c r="E103" s="181"/>
      <c r="F103" s="184" t="s">
        <v>189</v>
      </c>
      <c r="G103" s="181"/>
      <c r="H103" s="185">
        <v>826.30399999999997</v>
      </c>
      <c r="I103" s="186"/>
      <c r="J103" s="181"/>
      <c r="K103" s="181"/>
      <c r="L103" s="187"/>
      <c r="M103" s="188"/>
      <c r="N103" s="189"/>
      <c r="O103" s="189"/>
      <c r="P103" s="189"/>
      <c r="Q103" s="189"/>
      <c r="R103" s="189"/>
      <c r="S103" s="189"/>
      <c r="T103" s="190"/>
      <c r="AT103" s="191" t="s">
        <v>168</v>
      </c>
      <c r="AU103" s="191" t="s">
        <v>86</v>
      </c>
      <c r="AV103" s="11" t="s">
        <v>86</v>
      </c>
      <c r="AW103" s="11" t="s">
        <v>4</v>
      </c>
      <c r="AX103" s="11" t="s">
        <v>79</v>
      </c>
      <c r="AY103" s="191" t="s">
        <v>157</v>
      </c>
    </row>
    <row r="104" spans="2:65" s="1" customFormat="1" ht="16.5" customHeight="1">
      <c r="B104" s="31"/>
      <c r="C104" s="168" t="s">
        <v>190</v>
      </c>
      <c r="D104" s="168" t="s">
        <v>159</v>
      </c>
      <c r="E104" s="169" t="s">
        <v>191</v>
      </c>
      <c r="F104" s="170" t="s">
        <v>192</v>
      </c>
      <c r="G104" s="171" t="s">
        <v>89</v>
      </c>
      <c r="H104" s="172">
        <v>83.497</v>
      </c>
      <c r="I104" s="173"/>
      <c r="J104" s="174">
        <f>ROUND(I104*H104,2)</f>
        <v>0</v>
      </c>
      <c r="K104" s="170" t="s">
        <v>162</v>
      </c>
      <c r="L104" s="35"/>
      <c r="M104" s="175" t="s">
        <v>1</v>
      </c>
      <c r="N104" s="176" t="s">
        <v>45</v>
      </c>
      <c r="O104" s="57"/>
      <c r="P104" s="177">
        <f>O104*H104</f>
        <v>0</v>
      </c>
      <c r="Q104" s="177">
        <v>0</v>
      </c>
      <c r="R104" s="177">
        <f>Q104*H104</f>
        <v>0</v>
      </c>
      <c r="S104" s="177">
        <v>0</v>
      </c>
      <c r="T104" s="178">
        <f>S104*H104</f>
        <v>0</v>
      </c>
      <c r="AR104" s="14" t="s">
        <v>163</v>
      </c>
      <c r="AT104" s="14" t="s">
        <v>159</v>
      </c>
      <c r="AU104" s="14" t="s">
        <v>86</v>
      </c>
      <c r="AY104" s="14" t="s">
        <v>157</v>
      </c>
      <c r="BE104" s="179">
        <f>IF(N104="základní",J104,0)</f>
        <v>0</v>
      </c>
      <c r="BF104" s="179">
        <f>IF(N104="snížená",J104,0)</f>
        <v>0</v>
      </c>
      <c r="BG104" s="179">
        <f>IF(N104="zákl. přenesená",J104,0)</f>
        <v>0</v>
      </c>
      <c r="BH104" s="179">
        <f>IF(N104="sníž. přenesená",J104,0)</f>
        <v>0</v>
      </c>
      <c r="BI104" s="179">
        <f>IF(N104="nulová",J104,0)</f>
        <v>0</v>
      </c>
      <c r="BJ104" s="14" t="s">
        <v>79</v>
      </c>
      <c r="BK104" s="179">
        <f>ROUND(I104*H104,2)</f>
        <v>0</v>
      </c>
      <c r="BL104" s="14" t="s">
        <v>163</v>
      </c>
      <c r="BM104" s="14" t="s">
        <v>193</v>
      </c>
    </row>
    <row r="105" spans="2:65" s="11" customFormat="1" ht="11.25">
      <c r="B105" s="180"/>
      <c r="C105" s="181"/>
      <c r="D105" s="182" t="s">
        <v>168</v>
      </c>
      <c r="E105" s="183" t="s">
        <v>1</v>
      </c>
      <c r="F105" s="184" t="s">
        <v>101</v>
      </c>
      <c r="G105" s="181"/>
      <c r="H105" s="185">
        <v>83.497</v>
      </c>
      <c r="I105" s="186"/>
      <c r="J105" s="181"/>
      <c r="K105" s="181"/>
      <c r="L105" s="187"/>
      <c r="M105" s="188"/>
      <c r="N105" s="189"/>
      <c r="O105" s="189"/>
      <c r="P105" s="189"/>
      <c r="Q105" s="189"/>
      <c r="R105" s="189"/>
      <c r="S105" s="189"/>
      <c r="T105" s="190"/>
      <c r="AT105" s="191" t="s">
        <v>168</v>
      </c>
      <c r="AU105" s="191" t="s">
        <v>86</v>
      </c>
      <c r="AV105" s="11" t="s">
        <v>86</v>
      </c>
      <c r="AW105" s="11" t="s">
        <v>36</v>
      </c>
      <c r="AX105" s="11" t="s">
        <v>79</v>
      </c>
      <c r="AY105" s="191" t="s">
        <v>157</v>
      </c>
    </row>
    <row r="106" spans="2:65" s="1" customFormat="1" ht="16.5" customHeight="1">
      <c r="B106" s="31"/>
      <c r="C106" s="168" t="s">
        <v>194</v>
      </c>
      <c r="D106" s="168" t="s">
        <v>159</v>
      </c>
      <c r="E106" s="169" t="s">
        <v>195</v>
      </c>
      <c r="F106" s="170" t="s">
        <v>196</v>
      </c>
      <c r="G106" s="171" t="s">
        <v>89</v>
      </c>
      <c r="H106" s="172">
        <v>103.288</v>
      </c>
      <c r="I106" s="173"/>
      <c r="J106" s="174">
        <f>ROUND(I106*H106,2)</f>
        <v>0</v>
      </c>
      <c r="K106" s="170" t="s">
        <v>162</v>
      </c>
      <c r="L106" s="35"/>
      <c r="M106" s="175" t="s">
        <v>1</v>
      </c>
      <c r="N106" s="176" t="s">
        <v>45</v>
      </c>
      <c r="O106" s="57"/>
      <c r="P106" s="177">
        <f>O106*H106</f>
        <v>0</v>
      </c>
      <c r="Q106" s="177">
        <v>0</v>
      </c>
      <c r="R106" s="177">
        <f>Q106*H106</f>
        <v>0</v>
      </c>
      <c r="S106" s="177">
        <v>0</v>
      </c>
      <c r="T106" s="178">
        <f>S106*H106</f>
        <v>0</v>
      </c>
      <c r="AR106" s="14" t="s">
        <v>163</v>
      </c>
      <c r="AT106" s="14" t="s">
        <v>159</v>
      </c>
      <c r="AU106" s="14" t="s">
        <v>86</v>
      </c>
      <c r="AY106" s="14" t="s">
        <v>157</v>
      </c>
      <c r="BE106" s="179">
        <f>IF(N106="základní",J106,0)</f>
        <v>0</v>
      </c>
      <c r="BF106" s="179">
        <f>IF(N106="snížená",J106,0)</f>
        <v>0</v>
      </c>
      <c r="BG106" s="179">
        <f>IF(N106="zákl. přenesená",J106,0)</f>
        <v>0</v>
      </c>
      <c r="BH106" s="179">
        <f>IF(N106="sníž. přenesená",J106,0)</f>
        <v>0</v>
      </c>
      <c r="BI106" s="179">
        <f>IF(N106="nulová",J106,0)</f>
        <v>0</v>
      </c>
      <c r="BJ106" s="14" t="s">
        <v>79</v>
      </c>
      <c r="BK106" s="179">
        <f>ROUND(I106*H106,2)</f>
        <v>0</v>
      </c>
      <c r="BL106" s="14" t="s">
        <v>163</v>
      </c>
      <c r="BM106" s="14" t="s">
        <v>197</v>
      </c>
    </row>
    <row r="107" spans="2:65" s="11" customFormat="1" ht="11.25">
      <c r="B107" s="180"/>
      <c r="C107" s="181"/>
      <c r="D107" s="182" t="s">
        <v>168</v>
      </c>
      <c r="E107" s="183" t="s">
        <v>1</v>
      </c>
      <c r="F107" s="184" t="s">
        <v>116</v>
      </c>
      <c r="G107" s="181"/>
      <c r="H107" s="185">
        <v>103.288</v>
      </c>
      <c r="I107" s="186"/>
      <c r="J107" s="181"/>
      <c r="K107" s="181"/>
      <c r="L107" s="187"/>
      <c r="M107" s="188"/>
      <c r="N107" s="189"/>
      <c r="O107" s="189"/>
      <c r="P107" s="189"/>
      <c r="Q107" s="189"/>
      <c r="R107" s="189"/>
      <c r="S107" s="189"/>
      <c r="T107" s="190"/>
      <c r="AT107" s="191" t="s">
        <v>168</v>
      </c>
      <c r="AU107" s="191" t="s">
        <v>86</v>
      </c>
      <c r="AV107" s="11" t="s">
        <v>86</v>
      </c>
      <c r="AW107" s="11" t="s">
        <v>36</v>
      </c>
      <c r="AX107" s="11" t="s">
        <v>79</v>
      </c>
      <c r="AY107" s="191" t="s">
        <v>157</v>
      </c>
    </row>
    <row r="108" spans="2:65" s="1" customFormat="1" ht="16.5" customHeight="1">
      <c r="B108" s="31"/>
      <c r="C108" s="168" t="s">
        <v>198</v>
      </c>
      <c r="D108" s="168" t="s">
        <v>159</v>
      </c>
      <c r="E108" s="169" t="s">
        <v>199</v>
      </c>
      <c r="F108" s="170" t="s">
        <v>200</v>
      </c>
      <c r="G108" s="171" t="s">
        <v>201</v>
      </c>
      <c r="H108" s="172">
        <v>103.288</v>
      </c>
      <c r="I108" s="173"/>
      <c r="J108" s="174">
        <f>ROUND(I108*H108,2)</f>
        <v>0</v>
      </c>
      <c r="K108" s="170" t="s">
        <v>162</v>
      </c>
      <c r="L108" s="35"/>
      <c r="M108" s="175" t="s">
        <v>1</v>
      </c>
      <c r="N108" s="176" t="s">
        <v>45</v>
      </c>
      <c r="O108" s="57"/>
      <c r="P108" s="177">
        <f>O108*H108</f>
        <v>0</v>
      </c>
      <c r="Q108" s="177">
        <v>0</v>
      </c>
      <c r="R108" s="177">
        <f>Q108*H108</f>
        <v>0</v>
      </c>
      <c r="S108" s="177">
        <v>0</v>
      </c>
      <c r="T108" s="178">
        <f>S108*H108</f>
        <v>0</v>
      </c>
      <c r="AR108" s="14" t="s">
        <v>163</v>
      </c>
      <c r="AT108" s="14" t="s">
        <v>159</v>
      </c>
      <c r="AU108" s="14" t="s">
        <v>86</v>
      </c>
      <c r="AY108" s="14" t="s">
        <v>157</v>
      </c>
      <c r="BE108" s="179">
        <f>IF(N108="základní",J108,0)</f>
        <v>0</v>
      </c>
      <c r="BF108" s="179">
        <f>IF(N108="snížená",J108,0)</f>
        <v>0</v>
      </c>
      <c r="BG108" s="179">
        <f>IF(N108="zákl. přenesená",J108,0)</f>
        <v>0</v>
      </c>
      <c r="BH108" s="179">
        <f>IF(N108="sníž. přenesená",J108,0)</f>
        <v>0</v>
      </c>
      <c r="BI108" s="179">
        <f>IF(N108="nulová",J108,0)</f>
        <v>0</v>
      </c>
      <c r="BJ108" s="14" t="s">
        <v>79</v>
      </c>
      <c r="BK108" s="179">
        <f>ROUND(I108*H108,2)</f>
        <v>0</v>
      </c>
      <c r="BL108" s="14" t="s">
        <v>163</v>
      </c>
      <c r="BM108" s="14" t="s">
        <v>202</v>
      </c>
    </row>
    <row r="109" spans="2:65" s="11" customFormat="1" ht="11.25">
      <c r="B109" s="180"/>
      <c r="C109" s="181"/>
      <c r="D109" s="182" t="s">
        <v>168</v>
      </c>
      <c r="E109" s="183" t="s">
        <v>1</v>
      </c>
      <c r="F109" s="184" t="s">
        <v>116</v>
      </c>
      <c r="G109" s="181"/>
      <c r="H109" s="185">
        <v>103.288</v>
      </c>
      <c r="I109" s="186"/>
      <c r="J109" s="181"/>
      <c r="K109" s="181"/>
      <c r="L109" s="187"/>
      <c r="M109" s="188"/>
      <c r="N109" s="189"/>
      <c r="O109" s="189"/>
      <c r="P109" s="189"/>
      <c r="Q109" s="189"/>
      <c r="R109" s="189"/>
      <c r="S109" s="189"/>
      <c r="T109" s="190"/>
      <c r="AT109" s="191" t="s">
        <v>168</v>
      </c>
      <c r="AU109" s="191" t="s">
        <v>86</v>
      </c>
      <c r="AV109" s="11" t="s">
        <v>86</v>
      </c>
      <c r="AW109" s="11" t="s">
        <v>36</v>
      </c>
      <c r="AX109" s="11" t="s">
        <v>79</v>
      </c>
      <c r="AY109" s="191" t="s">
        <v>157</v>
      </c>
    </row>
    <row r="110" spans="2:65" s="1" customFormat="1" ht="16.5" customHeight="1">
      <c r="B110" s="31"/>
      <c r="C110" s="168" t="s">
        <v>203</v>
      </c>
      <c r="D110" s="168" t="s">
        <v>159</v>
      </c>
      <c r="E110" s="169" t="s">
        <v>204</v>
      </c>
      <c r="F110" s="170" t="s">
        <v>205</v>
      </c>
      <c r="G110" s="171" t="s">
        <v>89</v>
      </c>
      <c r="H110" s="172">
        <v>26.914999999999999</v>
      </c>
      <c r="I110" s="173"/>
      <c r="J110" s="174">
        <f>ROUND(I110*H110,2)</f>
        <v>0</v>
      </c>
      <c r="K110" s="170" t="s">
        <v>162</v>
      </c>
      <c r="L110" s="35"/>
      <c r="M110" s="175" t="s">
        <v>1</v>
      </c>
      <c r="N110" s="176" t="s">
        <v>45</v>
      </c>
      <c r="O110" s="57"/>
      <c r="P110" s="177">
        <f>O110*H110</f>
        <v>0</v>
      </c>
      <c r="Q110" s="177">
        <v>0</v>
      </c>
      <c r="R110" s="177">
        <f>Q110*H110</f>
        <v>0</v>
      </c>
      <c r="S110" s="177">
        <v>0</v>
      </c>
      <c r="T110" s="178">
        <f>S110*H110</f>
        <v>0</v>
      </c>
      <c r="AR110" s="14" t="s">
        <v>163</v>
      </c>
      <c r="AT110" s="14" t="s">
        <v>159</v>
      </c>
      <c r="AU110" s="14" t="s">
        <v>86</v>
      </c>
      <c r="AY110" s="14" t="s">
        <v>157</v>
      </c>
      <c r="BE110" s="179">
        <f>IF(N110="základní",J110,0)</f>
        <v>0</v>
      </c>
      <c r="BF110" s="179">
        <f>IF(N110="snížená",J110,0)</f>
        <v>0</v>
      </c>
      <c r="BG110" s="179">
        <f>IF(N110="zákl. přenesená",J110,0)</f>
        <v>0</v>
      </c>
      <c r="BH110" s="179">
        <f>IF(N110="sníž. přenesená",J110,0)</f>
        <v>0</v>
      </c>
      <c r="BI110" s="179">
        <f>IF(N110="nulová",J110,0)</f>
        <v>0</v>
      </c>
      <c r="BJ110" s="14" t="s">
        <v>79</v>
      </c>
      <c r="BK110" s="179">
        <f>ROUND(I110*H110,2)</f>
        <v>0</v>
      </c>
      <c r="BL110" s="14" t="s">
        <v>163</v>
      </c>
      <c r="BM110" s="14" t="s">
        <v>206</v>
      </c>
    </row>
    <row r="111" spans="2:65" s="11" customFormat="1" ht="11.25">
      <c r="B111" s="180"/>
      <c r="C111" s="181"/>
      <c r="D111" s="182" t="s">
        <v>168</v>
      </c>
      <c r="E111" s="183" t="s">
        <v>1</v>
      </c>
      <c r="F111" s="184" t="s">
        <v>207</v>
      </c>
      <c r="G111" s="181"/>
      <c r="H111" s="185">
        <v>26.914999999999999</v>
      </c>
      <c r="I111" s="186"/>
      <c r="J111" s="181"/>
      <c r="K111" s="181"/>
      <c r="L111" s="187"/>
      <c r="M111" s="188"/>
      <c r="N111" s="189"/>
      <c r="O111" s="189"/>
      <c r="P111" s="189"/>
      <c r="Q111" s="189"/>
      <c r="R111" s="189"/>
      <c r="S111" s="189"/>
      <c r="T111" s="190"/>
      <c r="AT111" s="191" t="s">
        <v>168</v>
      </c>
      <c r="AU111" s="191" t="s">
        <v>86</v>
      </c>
      <c r="AV111" s="11" t="s">
        <v>86</v>
      </c>
      <c r="AW111" s="11" t="s">
        <v>36</v>
      </c>
      <c r="AX111" s="11" t="s">
        <v>79</v>
      </c>
      <c r="AY111" s="191" t="s">
        <v>157</v>
      </c>
    </row>
    <row r="112" spans="2:65" s="1" customFormat="1" ht="16.5" customHeight="1">
      <c r="B112" s="31"/>
      <c r="C112" s="168" t="s">
        <v>208</v>
      </c>
      <c r="D112" s="168" t="s">
        <v>159</v>
      </c>
      <c r="E112" s="169" t="s">
        <v>209</v>
      </c>
      <c r="F112" s="170" t="s">
        <v>210</v>
      </c>
      <c r="G112" s="171" t="s">
        <v>83</v>
      </c>
      <c r="H112" s="172">
        <v>751.85</v>
      </c>
      <c r="I112" s="173"/>
      <c r="J112" s="174">
        <f>ROUND(I112*H112,2)</f>
        <v>0</v>
      </c>
      <c r="K112" s="170" t="s">
        <v>162</v>
      </c>
      <c r="L112" s="35"/>
      <c r="M112" s="175" t="s">
        <v>1</v>
      </c>
      <c r="N112" s="176" t="s">
        <v>45</v>
      </c>
      <c r="O112" s="57"/>
      <c r="P112" s="177">
        <f>O112*H112</f>
        <v>0</v>
      </c>
      <c r="Q112" s="177">
        <v>0</v>
      </c>
      <c r="R112" s="177">
        <f>Q112*H112</f>
        <v>0</v>
      </c>
      <c r="S112" s="177">
        <v>0</v>
      </c>
      <c r="T112" s="178">
        <f>S112*H112</f>
        <v>0</v>
      </c>
      <c r="AR112" s="14" t="s">
        <v>163</v>
      </c>
      <c r="AT112" s="14" t="s">
        <v>159</v>
      </c>
      <c r="AU112" s="14" t="s">
        <v>86</v>
      </c>
      <c r="AY112" s="14" t="s">
        <v>157</v>
      </c>
      <c r="BE112" s="179">
        <f>IF(N112="základní",J112,0)</f>
        <v>0</v>
      </c>
      <c r="BF112" s="179">
        <f>IF(N112="snížená",J112,0)</f>
        <v>0</v>
      </c>
      <c r="BG112" s="179">
        <f>IF(N112="zákl. přenesená",J112,0)</f>
        <v>0</v>
      </c>
      <c r="BH112" s="179">
        <f>IF(N112="sníž. přenesená",J112,0)</f>
        <v>0</v>
      </c>
      <c r="BI112" s="179">
        <f>IF(N112="nulová",J112,0)</f>
        <v>0</v>
      </c>
      <c r="BJ112" s="14" t="s">
        <v>79</v>
      </c>
      <c r="BK112" s="179">
        <f>ROUND(I112*H112,2)</f>
        <v>0</v>
      </c>
      <c r="BL112" s="14" t="s">
        <v>163</v>
      </c>
      <c r="BM112" s="14" t="s">
        <v>211</v>
      </c>
    </row>
    <row r="113" spans="2:65" s="11" customFormat="1" ht="11.25">
      <c r="B113" s="180"/>
      <c r="C113" s="181"/>
      <c r="D113" s="182" t="s">
        <v>168</v>
      </c>
      <c r="E113" s="183" t="s">
        <v>1</v>
      </c>
      <c r="F113" s="184" t="s">
        <v>212</v>
      </c>
      <c r="G113" s="181"/>
      <c r="H113" s="185">
        <v>411.85</v>
      </c>
      <c r="I113" s="186"/>
      <c r="J113" s="181"/>
      <c r="K113" s="181"/>
      <c r="L113" s="187"/>
      <c r="M113" s="188"/>
      <c r="N113" s="189"/>
      <c r="O113" s="189"/>
      <c r="P113" s="189"/>
      <c r="Q113" s="189"/>
      <c r="R113" s="189"/>
      <c r="S113" s="189"/>
      <c r="T113" s="190"/>
      <c r="AT113" s="191" t="s">
        <v>168</v>
      </c>
      <c r="AU113" s="191" t="s">
        <v>86</v>
      </c>
      <c r="AV113" s="11" t="s">
        <v>86</v>
      </c>
      <c r="AW113" s="11" t="s">
        <v>36</v>
      </c>
      <c r="AX113" s="11" t="s">
        <v>74</v>
      </c>
      <c r="AY113" s="191" t="s">
        <v>157</v>
      </c>
    </row>
    <row r="114" spans="2:65" s="11" customFormat="1" ht="11.25">
      <c r="B114" s="180"/>
      <c r="C114" s="181"/>
      <c r="D114" s="182" t="s">
        <v>168</v>
      </c>
      <c r="E114" s="183" t="s">
        <v>1</v>
      </c>
      <c r="F114" s="184" t="s">
        <v>213</v>
      </c>
      <c r="G114" s="181"/>
      <c r="H114" s="185">
        <v>260</v>
      </c>
      <c r="I114" s="186"/>
      <c r="J114" s="181"/>
      <c r="K114" s="181"/>
      <c r="L114" s="187"/>
      <c r="M114" s="188"/>
      <c r="N114" s="189"/>
      <c r="O114" s="189"/>
      <c r="P114" s="189"/>
      <c r="Q114" s="189"/>
      <c r="R114" s="189"/>
      <c r="S114" s="189"/>
      <c r="T114" s="190"/>
      <c r="AT114" s="191" t="s">
        <v>168</v>
      </c>
      <c r="AU114" s="191" t="s">
        <v>86</v>
      </c>
      <c r="AV114" s="11" t="s">
        <v>86</v>
      </c>
      <c r="AW114" s="11" t="s">
        <v>36</v>
      </c>
      <c r="AX114" s="11" t="s">
        <v>74</v>
      </c>
      <c r="AY114" s="191" t="s">
        <v>157</v>
      </c>
    </row>
    <row r="115" spans="2:65" s="11" customFormat="1" ht="11.25">
      <c r="B115" s="180"/>
      <c r="C115" s="181"/>
      <c r="D115" s="182" t="s">
        <v>168</v>
      </c>
      <c r="E115" s="183" t="s">
        <v>1</v>
      </c>
      <c r="F115" s="184" t="s">
        <v>214</v>
      </c>
      <c r="G115" s="181"/>
      <c r="H115" s="185">
        <v>80</v>
      </c>
      <c r="I115" s="186"/>
      <c r="J115" s="181"/>
      <c r="K115" s="181"/>
      <c r="L115" s="187"/>
      <c r="M115" s="188"/>
      <c r="N115" s="189"/>
      <c r="O115" s="189"/>
      <c r="P115" s="189"/>
      <c r="Q115" s="189"/>
      <c r="R115" s="189"/>
      <c r="S115" s="189"/>
      <c r="T115" s="190"/>
      <c r="AT115" s="191" t="s">
        <v>168</v>
      </c>
      <c r="AU115" s="191" t="s">
        <v>86</v>
      </c>
      <c r="AV115" s="11" t="s">
        <v>86</v>
      </c>
      <c r="AW115" s="11" t="s">
        <v>36</v>
      </c>
      <c r="AX115" s="11" t="s">
        <v>74</v>
      </c>
      <c r="AY115" s="191" t="s">
        <v>157</v>
      </c>
    </row>
    <row r="116" spans="2:65" s="12" customFormat="1" ht="11.25">
      <c r="B116" s="192"/>
      <c r="C116" s="193"/>
      <c r="D116" s="182" t="s">
        <v>168</v>
      </c>
      <c r="E116" s="194" t="s">
        <v>1</v>
      </c>
      <c r="F116" s="195" t="s">
        <v>173</v>
      </c>
      <c r="G116" s="193"/>
      <c r="H116" s="196">
        <v>751.85</v>
      </c>
      <c r="I116" s="197"/>
      <c r="J116" s="193"/>
      <c r="K116" s="193"/>
      <c r="L116" s="198"/>
      <c r="M116" s="199"/>
      <c r="N116" s="200"/>
      <c r="O116" s="200"/>
      <c r="P116" s="200"/>
      <c r="Q116" s="200"/>
      <c r="R116" s="200"/>
      <c r="S116" s="200"/>
      <c r="T116" s="201"/>
      <c r="AT116" s="202" t="s">
        <v>168</v>
      </c>
      <c r="AU116" s="202" t="s">
        <v>86</v>
      </c>
      <c r="AV116" s="12" t="s">
        <v>163</v>
      </c>
      <c r="AW116" s="12" t="s">
        <v>36</v>
      </c>
      <c r="AX116" s="12" t="s">
        <v>79</v>
      </c>
      <c r="AY116" s="202" t="s">
        <v>157</v>
      </c>
    </row>
    <row r="117" spans="2:65" s="1" customFormat="1" ht="16.5" customHeight="1">
      <c r="B117" s="31"/>
      <c r="C117" s="203" t="s">
        <v>215</v>
      </c>
      <c r="D117" s="203" t="s">
        <v>216</v>
      </c>
      <c r="E117" s="204" t="s">
        <v>217</v>
      </c>
      <c r="F117" s="205" t="s">
        <v>218</v>
      </c>
      <c r="G117" s="206" t="s">
        <v>219</v>
      </c>
      <c r="H117" s="207">
        <v>18.795999999999999</v>
      </c>
      <c r="I117" s="208"/>
      <c r="J117" s="209">
        <f>ROUND(I117*H117,2)</f>
        <v>0</v>
      </c>
      <c r="K117" s="205" t="s">
        <v>162</v>
      </c>
      <c r="L117" s="210"/>
      <c r="M117" s="211" t="s">
        <v>1</v>
      </c>
      <c r="N117" s="212" t="s">
        <v>45</v>
      </c>
      <c r="O117" s="57"/>
      <c r="P117" s="177">
        <f>O117*H117</f>
        <v>0</v>
      </c>
      <c r="Q117" s="177">
        <v>1E-3</v>
      </c>
      <c r="R117" s="177">
        <f>Q117*H117</f>
        <v>1.8796E-2</v>
      </c>
      <c r="S117" s="177">
        <v>0</v>
      </c>
      <c r="T117" s="178">
        <f>S117*H117</f>
        <v>0</v>
      </c>
      <c r="AR117" s="14" t="s">
        <v>190</v>
      </c>
      <c r="AT117" s="14" t="s">
        <v>216</v>
      </c>
      <c r="AU117" s="14" t="s">
        <v>86</v>
      </c>
      <c r="AY117" s="14" t="s">
        <v>157</v>
      </c>
      <c r="BE117" s="179">
        <f>IF(N117="základní",J117,0)</f>
        <v>0</v>
      </c>
      <c r="BF117" s="179">
        <f>IF(N117="snížená",J117,0)</f>
        <v>0</v>
      </c>
      <c r="BG117" s="179">
        <f>IF(N117="zákl. přenesená",J117,0)</f>
        <v>0</v>
      </c>
      <c r="BH117" s="179">
        <f>IF(N117="sníž. přenesená",J117,0)</f>
        <v>0</v>
      </c>
      <c r="BI117" s="179">
        <f>IF(N117="nulová",J117,0)</f>
        <v>0</v>
      </c>
      <c r="BJ117" s="14" t="s">
        <v>79</v>
      </c>
      <c r="BK117" s="179">
        <f>ROUND(I117*H117,2)</f>
        <v>0</v>
      </c>
      <c r="BL117" s="14" t="s">
        <v>163</v>
      </c>
      <c r="BM117" s="14" t="s">
        <v>220</v>
      </c>
    </row>
    <row r="118" spans="2:65" s="11" customFormat="1" ht="11.25">
      <c r="B118" s="180"/>
      <c r="C118" s="181"/>
      <c r="D118" s="182" t="s">
        <v>168</v>
      </c>
      <c r="E118" s="181"/>
      <c r="F118" s="184" t="s">
        <v>221</v>
      </c>
      <c r="G118" s="181"/>
      <c r="H118" s="185">
        <v>18.795999999999999</v>
      </c>
      <c r="I118" s="186"/>
      <c r="J118" s="181"/>
      <c r="K118" s="181"/>
      <c r="L118" s="187"/>
      <c r="M118" s="188"/>
      <c r="N118" s="189"/>
      <c r="O118" s="189"/>
      <c r="P118" s="189"/>
      <c r="Q118" s="189"/>
      <c r="R118" s="189"/>
      <c r="S118" s="189"/>
      <c r="T118" s="190"/>
      <c r="AT118" s="191" t="s">
        <v>168</v>
      </c>
      <c r="AU118" s="191" t="s">
        <v>86</v>
      </c>
      <c r="AV118" s="11" t="s">
        <v>86</v>
      </c>
      <c r="AW118" s="11" t="s">
        <v>4</v>
      </c>
      <c r="AX118" s="11" t="s">
        <v>79</v>
      </c>
      <c r="AY118" s="191" t="s">
        <v>157</v>
      </c>
    </row>
    <row r="119" spans="2:65" s="1" customFormat="1" ht="16.5" customHeight="1">
      <c r="B119" s="31"/>
      <c r="C119" s="168" t="s">
        <v>222</v>
      </c>
      <c r="D119" s="168" t="s">
        <v>159</v>
      </c>
      <c r="E119" s="169" t="s">
        <v>223</v>
      </c>
      <c r="F119" s="170" t="s">
        <v>224</v>
      </c>
      <c r="G119" s="171" t="s">
        <v>83</v>
      </c>
      <c r="H119" s="172">
        <v>2345</v>
      </c>
      <c r="I119" s="173"/>
      <c r="J119" s="174">
        <f>ROUND(I119*H119,2)</f>
        <v>0</v>
      </c>
      <c r="K119" s="170" t="s">
        <v>162</v>
      </c>
      <c r="L119" s="35"/>
      <c r="M119" s="175" t="s">
        <v>1</v>
      </c>
      <c r="N119" s="176" t="s">
        <v>45</v>
      </c>
      <c r="O119" s="57"/>
      <c r="P119" s="177">
        <f>O119*H119</f>
        <v>0</v>
      </c>
      <c r="Q119" s="177">
        <v>0</v>
      </c>
      <c r="R119" s="177">
        <f>Q119*H119</f>
        <v>0</v>
      </c>
      <c r="S119" s="177">
        <v>0</v>
      </c>
      <c r="T119" s="178">
        <f>S119*H119</f>
        <v>0</v>
      </c>
      <c r="AR119" s="14" t="s">
        <v>163</v>
      </c>
      <c r="AT119" s="14" t="s">
        <v>159</v>
      </c>
      <c r="AU119" s="14" t="s">
        <v>86</v>
      </c>
      <c r="AY119" s="14" t="s">
        <v>157</v>
      </c>
      <c r="BE119" s="179">
        <f>IF(N119="základní",J119,0)</f>
        <v>0</v>
      </c>
      <c r="BF119" s="179">
        <f>IF(N119="snížená",J119,0)</f>
        <v>0</v>
      </c>
      <c r="BG119" s="179">
        <f>IF(N119="zákl. přenesená",J119,0)</f>
        <v>0</v>
      </c>
      <c r="BH119" s="179">
        <f>IF(N119="sníž. přenesená",J119,0)</f>
        <v>0</v>
      </c>
      <c r="BI119" s="179">
        <f>IF(N119="nulová",J119,0)</f>
        <v>0</v>
      </c>
      <c r="BJ119" s="14" t="s">
        <v>79</v>
      </c>
      <c r="BK119" s="179">
        <f>ROUND(I119*H119,2)</f>
        <v>0</v>
      </c>
      <c r="BL119" s="14" t="s">
        <v>163</v>
      </c>
      <c r="BM119" s="14" t="s">
        <v>225</v>
      </c>
    </row>
    <row r="120" spans="2:65" s="11" customFormat="1" ht="11.25">
      <c r="B120" s="180"/>
      <c r="C120" s="181"/>
      <c r="D120" s="182" t="s">
        <v>168</v>
      </c>
      <c r="E120" s="183" t="s">
        <v>1</v>
      </c>
      <c r="F120" s="184" t="s">
        <v>226</v>
      </c>
      <c r="G120" s="181"/>
      <c r="H120" s="185">
        <v>2345</v>
      </c>
      <c r="I120" s="186"/>
      <c r="J120" s="181"/>
      <c r="K120" s="181"/>
      <c r="L120" s="187"/>
      <c r="M120" s="188"/>
      <c r="N120" s="189"/>
      <c r="O120" s="189"/>
      <c r="P120" s="189"/>
      <c r="Q120" s="189"/>
      <c r="R120" s="189"/>
      <c r="S120" s="189"/>
      <c r="T120" s="190"/>
      <c r="AT120" s="191" t="s">
        <v>168</v>
      </c>
      <c r="AU120" s="191" t="s">
        <v>86</v>
      </c>
      <c r="AV120" s="11" t="s">
        <v>86</v>
      </c>
      <c r="AW120" s="11" t="s">
        <v>36</v>
      </c>
      <c r="AX120" s="11" t="s">
        <v>79</v>
      </c>
      <c r="AY120" s="191" t="s">
        <v>157</v>
      </c>
    </row>
    <row r="121" spans="2:65" s="1" customFormat="1" ht="16.5" customHeight="1">
      <c r="B121" s="31"/>
      <c r="C121" s="203" t="s">
        <v>8</v>
      </c>
      <c r="D121" s="203" t="s">
        <v>216</v>
      </c>
      <c r="E121" s="204" t="s">
        <v>227</v>
      </c>
      <c r="F121" s="205" t="s">
        <v>228</v>
      </c>
      <c r="G121" s="206" t="s">
        <v>219</v>
      </c>
      <c r="H121" s="207">
        <v>58.625</v>
      </c>
      <c r="I121" s="208"/>
      <c r="J121" s="209">
        <f>ROUND(I121*H121,2)</f>
        <v>0</v>
      </c>
      <c r="K121" s="205" t="s">
        <v>162</v>
      </c>
      <c r="L121" s="210"/>
      <c r="M121" s="211" t="s">
        <v>1</v>
      </c>
      <c r="N121" s="212" t="s">
        <v>45</v>
      </c>
      <c r="O121" s="57"/>
      <c r="P121" s="177">
        <f>O121*H121</f>
        <v>0</v>
      </c>
      <c r="Q121" s="177">
        <v>1E-3</v>
      </c>
      <c r="R121" s="177">
        <f>Q121*H121</f>
        <v>5.8625000000000003E-2</v>
      </c>
      <c r="S121" s="177">
        <v>0</v>
      </c>
      <c r="T121" s="178">
        <f>S121*H121</f>
        <v>0</v>
      </c>
      <c r="AR121" s="14" t="s">
        <v>190</v>
      </c>
      <c r="AT121" s="14" t="s">
        <v>216</v>
      </c>
      <c r="AU121" s="14" t="s">
        <v>86</v>
      </c>
      <c r="AY121" s="14" t="s">
        <v>157</v>
      </c>
      <c r="BE121" s="179">
        <f>IF(N121="základní",J121,0)</f>
        <v>0</v>
      </c>
      <c r="BF121" s="179">
        <f>IF(N121="snížená",J121,0)</f>
        <v>0</v>
      </c>
      <c r="BG121" s="179">
        <f>IF(N121="zákl. přenesená",J121,0)</f>
        <v>0</v>
      </c>
      <c r="BH121" s="179">
        <f>IF(N121="sníž. přenesená",J121,0)</f>
        <v>0</v>
      </c>
      <c r="BI121" s="179">
        <f>IF(N121="nulová",J121,0)</f>
        <v>0</v>
      </c>
      <c r="BJ121" s="14" t="s">
        <v>79</v>
      </c>
      <c r="BK121" s="179">
        <f>ROUND(I121*H121,2)</f>
        <v>0</v>
      </c>
      <c r="BL121" s="14" t="s">
        <v>163</v>
      </c>
      <c r="BM121" s="14" t="s">
        <v>229</v>
      </c>
    </row>
    <row r="122" spans="2:65" s="11" customFormat="1" ht="11.25">
      <c r="B122" s="180"/>
      <c r="C122" s="181"/>
      <c r="D122" s="182" t="s">
        <v>168</v>
      </c>
      <c r="E122" s="181"/>
      <c r="F122" s="184" t="s">
        <v>230</v>
      </c>
      <c r="G122" s="181"/>
      <c r="H122" s="185">
        <v>58.625</v>
      </c>
      <c r="I122" s="186"/>
      <c r="J122" s="181"/>
      <c r="K122" s="181"/>
      <c r="L122" s="187"/>
      <c r="M122" s="188"/>
      <c r="N122" s="189"/>
      <c r="O122" s="189"/>
      <c r="P122" s="189"/>
      <c r="Q122" s="189"/>
      <c r="R122" s="189"/>
      <c r="S122" s="189"/>
      <c r="T122" s="190"/>
      <c r="AT122" s="191" t="s">
        <v>168</v>
      </c>
      <c r="AU122" s="191" t="s">
        <v>86</v>
      </c>
      <c r="AV122" s="11" t="s">
        <v>86</v>
      </c>
      <c r="AW122" s="11" t="s">
        <v>4</v>
      </c>
      <c r="AX122" s="11" t="s">
        <v>79</v>
      </c>
      <c r="AY122" s="191" t="s">
        <v>157</v>
      </c>
    </row>
    <row r="123" spans="2:65" s="1" customFormat="1" ht="16.5" customHeight="1">
      <c r="B123" s="31"/>
      <c r="C123" s="168" t="s">
        <v>231</v>
      </c>
      <c r="D123" s="168" t="s">
        <v>159</v>
      </c>
      <c r="E123" s="169" t="s">
        <v>232</v>
      </c>
      <c r="F123" s="170" t="s">
        <v>233</v>
      </c>
      <c r="G123" s="171" t="s">
        <v>83</v>
      </c>
      <c r="H123" s="172">
        <v>1661.67</v>
      </c>
      <c r="I123" s="173"/>
      <c r="J123" s="174">
        <f>ROUND(I123*H123,2)</f>
        <v>0</v>
      </c>
      <c r="K123" s="170" t="s">
        <v>162</v>
      </c>
      <c r="L123" s="35"/>
      <c r="M123" s="175" t="s">
        <v>1</v>
      </c>
      <c r="N123" s="176" t="s">
        <v>45</v>
      </c>
      <c r="O123" s="57"/>
      <c r="P123" s="177">
        <f>O123*H123</f>
        <v>0</v>
      </c>
      <c r="Q123" s="177">
        <v>0</v>
      </c>
      <c r="R123" s="177">
        <f>Q123*H123</f>
        <v>0</v>
      </c>
      <c r="S123" s="177">
        <v>0</v>
      </c>
      <c r="T123" s="178">
        <f>S123*H123</f>
        <v>0</v>
      </c>
      <c r="AR123" s="14" t="s">
        <v>163</v>
      </c>
      <c r="AT123" s="14" t="s">
        <v>159</v>
      </c>
      <c r="AU123" s="14" t="s">
        <v>86</v>
      </c>
      <c r="AY123" s="14" t="s">
        <v>157</v>
      </c>
      <c r="BE123" s="179">
        <f>IF(N123="základní",J123,0)</f>
        <v>0</v>
      </c>
      <c r="BF123" s="179">
        <f>IF(N123="snížená",J123,0)</f>
        <v>0</v>
      </c>
      <c r="BG123" s="179">
        <f>IF(N123="zákl. přenesená",J123,0)</f>
        <v>0</v>
      </c>
      <c r="BH123" s="179">
        <f>IF(N123="sníž. přenesená",J123,0)</f>
        <v>0</v>
      </c>
      <c r="BI123" s="179">
        <f>IF(N123="nulová",J123,0)</f>
        <v>0</v>
      </c>
      <c r="BJ123" s="14" t="s">
        <v>79</v>
      </c>
      <c r="BK123" s="179">
        <f>ROUND(I123*H123,2)</f>
        <v>0</v>
      </c>
      <c r="BL123" s="14" t="s">
        <v>163</v>
      </c>
      <c r="BM123" s="14" t="s">
        <v>234</v>
      </c>
    </row>
    <row r="124" spans="2:65" s="11" customFormat="1" ht="11.25">
      <c r="B124" s="180"/>
      <c r="C124" s="181"/>
      <c r="D124" s="182" t="s">
        <v>168</v>
      </c>
      <c r="E124" s="183" t="s">
        <v>1</v>
      </c>
      <c r="F124" s="184" t="s">
        <v>92</v>
      </c>
      <c r="G124" s="181"/>
      <c r="H124" s="185">
        <v>1661.67</v>
      </c>
      <c r="I124" s="186"/>
      <c r="J124" s="181"/>
      <c r="K124" s="181"/>
      <c r="L124" s="187"/>
      <c r="M124" s="188"/>
      <c r="N124" s="189"/>
      <c r="O124" s="189"/>
      <c r="P124" s="189"/>
      <c r="Q124" s="189"/>
      <c r="R124" s="189"/>
      <c r="S124" s="189"/>
      <c r="T124" s="190"/>
      <c r="AT124" s="191" t="s">
        <v>168</v>
      </c>
      <c r="AU124" s="191" t="s">
        <v>86</v>
      </c>
      <c r="AV124" s="11" t="s">
        <v>86</v>
      </c>
      <c r="AW124" s="11" t="s">
        <v>36</v>
      </c>
      <c r="AX124" s="11" t="s">
        <v>79</v>
      </c>
      <c r="AY124" s="191" t="s">
        <v>157</v>
      </c>
    </row>
    <row r="125" spans="2:65" s="1" customFormat="1" ht="16.5" customHeight="1">
      <c r="B125" s="31"/>
      <c r="C125" s="168" t="s">
        <v>235</v>
      </c>
      <c r="D125" s="168" t="s">
        <v>159</v>
      </c>
      <c r="E125" s="169" t="s">
        <v>236</v>
      </c>
      <c r="F125" s="170" t="s">
        <v>237</v>
      </c>
      <c r="G125" s="171" t="s">
        <v>83</v>
      </c>
      <c r="H125" s="172">
        <v>2950</v>
      </c>
      <c r="I125" s="173"/>
      <c r="J125" s="174">
        <f>ROUND(I125*H125,2)</f>
        <v>0</v>
      </c>
      <c r="K125" s="170" t="s">
        <v>162</v>
      </c>
      <c r="L125" s="35"/>
      <c r="M125" s="175" t="s">
        <v>1</v>
      </c>
      <c r="N125" s="176" t="s">
        <v>45</v>
      </c>
      <c r="O125" s="57"/>
      <c r="P125" s="177">
        <f>O125*H125</f>
        <v>0</v>
      </c>
      <c r="Q125" s="177">
        <v>0</v>
      </c>
      <c r="R125" s="177">
        <f>Q125*H125</f>
        <v>0</v>
      </c>
      <c r="S125" s="177">
        <v>0</v>
      </c>
      <c r="T125" s="178">
        <f>S125*H125</f>
        <v>0</v>
      </c>
      <c r="AR125" s="14" t="s">
        <v>163</v>
      </c>
      <c r="AT125" s="14" t="s">
        <v>159</v>
      </c>
      <c r="AU125" s="14" t="s">
        <v>86</v>
      </c>
      <c r="AY125" s="14" t="s">
        <v>157</v>
      </c>
      <c r="BE125" s="179">
        <f>IF(N125="základní",J125,0)</f>
        <v>0</v>
      </c>
      <c r="BF125" s="179">
        <f>IF(N125="snížená",J125,0)</f>
        <v>0</v>
      </c>
      <c r="BG125" s="179">
        <f>IF(N125="zákl. přenesená",J125,0)</f>
        <v>0</v>
      </c>
      <c r="BH125" s="179">
        <f>IF(N125="sníž. přenesená",J125,0)</f>
        <v>0</v>
      </c>
      <c r="BI125" s="179">
        <f>IF(N125="nulová",J125,0)</f>
        <v>0</v>
      </c>
      <c r="BJ125" s="14" t="s">
        <v>79</v>
      </c>
      <c r="BK125" s="179">
        <f>ROUND(I125*H125,2)</f>
        <v>0</v>
      </c>
      <c r="BL125" s="14" t="s">
        <v>163</v>
      </c>
      <c r="BM125" s="14" t="s">
        <v>238</v>
      </c>
    </row>
    <row r="126" spans="2:65" s="11" customFormat="1" ht="11.25">
      <c r="B126" s="180"/>
      <c r="C126" s="181"/>
      <c r="D126" s="182" t="s">
        <v>168</v>
      </c>
      <c r="E126" s="183" t="s">
        <v>1</v>
      </c>
      <c r="F126" s="184" t="s">
        <v>239</v>
      </c>
      <c r="G126" s="181"/>
      <c r="H126" s="185">
        <v>2950</v>
      </c>
      <c r="I126" s="186"/>
      <c r="J126" s="181"/>
      <c r="K126" s="181"/>
      <c r="L126" s="187"/>
      <c r="M126" s="188"/>
      <c r="N126" s="189"/>
      <c r="O126" s="189"/>
      <c r="P126" s="189"/>
      <c r="Q126" s="189"/>
      <c r="R126" s="189"/>
      <c r="S126" s="189"/>
      <c r="T126" s="190"/>
      <c r="AT126" s="191" t="s">
        <v>168</v>
      </c>
      <c r="AU126" s="191" t="s">
        <v>86</v>
      </c>
      <c r="AV126" s="11" t="s">
        <v>86</v>
      </c>
      <c r="AW126" s="11" t="s">
        <v>36</v>
      </c>
      <c r="AX126" s="11" t="s">
        <v>79</v>
      </c>
      <c r="AY126" s="191" t="s">
        <v>157</v>
      </c>
    </row>
    <row r="127" spans="2:65" s="10" customFormat="1" ht="22.9" customHeight="1">
      <c r="B127" s="152"/>
      <c r="C127" s="153"/>
      <c r="D127" s="154" t="s">
        <v>73</v>
      </c>
      <c r="E127" s="166" t="s">
        <v>85</v>
      </c>
      <c r="F127" s="166" t="s">
        <v>240</v>
      </c>
      <c r="G127" s="153"/>
      <c r="H127" s="153"/>
      <c r="I127" s="156"/>
      <c r="J127" s="167">
        <f>BK127</f>
        <v>0</v>
      </c>
      <c r="K127" s="153"/>
      <c r="L127" s="158"/>
      <c r="M127" s="159"/>
      <c r="N127" s="160"/>
      <c r="O127" s="160"/>
      <c r="P127" s="161">
        <f>SUM(P128:P132)</f>
        <v>0</v>
      </c>
      <c r="Q127" s="160"/>
      <c r="R127" s="161">
        <f>SUM(R128:R132)</f>
        <v>1.45722</v>
      </c>
      <c r="S127" s="160"/>
      <c r="T127" s="162">
        <f>SUM(T128:T132)</f>
        <v>0</v>
      </c>
      <c r="AR127" s="163" t="s">
        <v>79</v>
      </c>
      <c r="AT127" s="164" t="s">
        <v>73</v>
      </c>
      <c r="AU127" s="164" t="s">
        <v>79</v>
      </c>
      <c r="AY127" s="163" t="s">
        <v>157</v>
      </c>
      <c r="BK127" s="165">
        <f>SUM(BK128:BK132)</f>
        <v>0</v>
      </c>
    </row>
    <row r="128" spans="2:65" s="1" customFormat="1" ht="16.5" customHeight="1">
      <c r="B128" s="31"/>
      <c r="C128" s="168" t="s">
        <v>241</v>
      </c>
      <c r="D128" s="168" t="s">
        <v>159</v>
      </c>
      <c r="E128" s="169" t="s">
        <v>242</v>
      </c>
      <c r="F128" s="170" t="s">
        <v>243</v>
      </c>
      <c r="G128" s="171" t="s">
        <v>244</v>
      </c>
      <c r="H128" s="172">
        <v>8</v>
      </c>
      <c r="I128" s="173"/>
      <c r="J128" s="174">
        <f>ROUND(I128*H128,2)</f>
        <v>0</v>
      </c>
      <c r="K128" s="170" t="s">
        <v>162</v>
      </c>
      <c r="L128" s="35"/>
      <c r="M128" s="175" t="s">
        <v>1</v>
      </c>
      <c r="N128" s="176" t="s">
        <v>45</v>
      </c>
      <c r="O128" s="57"/>
      <c r="P128" s="177">
        <f>O128*H128</f>
        <v>0</v>
      </c>
      <c r="Q128" s="177">
        <v>0.17488999999999999</v>
      </c>
      <c r="R128" s="177">
        <f>Q128*H128</f>
        <v>1.3991199999999999</v>
      </c>
      <c r="S128" s="177">
        <v>0</v>
      </c>
      <c r="T128" s="178">
        <f>S128*H128</f>
        <v>0</v>
      </c>
      <c r="AR128" s="14" t="s">
        <v>163</v>
      </c>
      <c r="AT128" s="14" t="s">
        <v>159</v>
      </c>
      <c r="AU128" s="14" t="s">
        <v>86</v>
      </c>
      <c r="AY128" s="14" t="s">
        <v>157</v>
      </c>
      <c r="BE128" s="179">
        <f>IF(N128="základní",J128,0)</f>
        <v>0</v>
      </c>
      <c r="BF128" s="179">
        <f>IF(N128="snížená",J128,0)</f>
        <v>0</v>
      </c>
      <c r="BG128" s="179">
        <f>IF(N128="zákl. přenesená",J128,0)</f>
        <v>0</v>
      </c>
      <c r="BH128" s="179">
        <f>IF(N128="sníž. přenesená",J128,0)</f>
        <v>0</v>
      </c>
      <c r="BI128" s="179">
        <f>IF(N128="nulová",J128,0)</f>
        <v>0</v>
      </c>
      <c r="BJ128" s="14" t="s">
        <v>79</v>
      </c>
      <c r="BK128" s="179">
        <f>ROUND(I128*H128,2)</f>
        <v>0</v>
      </c>
      <c r="BL128" s="14" t="s">
        <v>163</v>
      </c>
      <c r="BM128" s="14" t="s">
        <v>245</v>
      </c>
    </row>
    <row r="129" spans="2:65" s="1" customFormat="1" ht="16.5" customHeight="1">
      <c r="B129" s="31"/>
      <c r="C129" s="203" t="s">
        <v>246</v>
      </c>
      <c r="D129" s="203" t="s">
        <v>216</v>
      </c>
      <c r="E129" s="204" t="s">
        <v>247</v>
      </c>
      <c r="F129" s="205" t="s">
        <v>248</v>
      </c>
      <c r="G129" s="206" t="s">
        <v>244</v>
      </c>
      <c r="H129" s="207">
        <v>8</v>
      </c>
      <c r="I129" s="208"/>
      <c r="J129" s="209">
        <f>ROUND(I129*H129,2)</f>
        <v>0</v>
      </c>
      <c r="K129" s="205" t="s">
        <v>162</v>
      </c>
      <c r="L129" s="210"/>
      <c r="M129" s="211" t="s">
        <v>1</v>
      </c>
      <c r="N129" s="212" t="s">
        <v>45</v>
      </c>
      <c r="O129" s="57"/>
      <c r="P129" s="177">
        <f>O129*H129</f>
        <v>0</v>
      </c>
      <c r="Q129" s="177">
        <v>2.8E-3</v>
      </c>
      <c r="R129" s="177">
        <f>Q129*H129</f>
        <v>2.24E-2</v>
      </c>
      <c r="S129" s="177">
        <v>0</v>
      </c>
      <c r="T129" s="178">
        <f>S129*H129</f>
        <v>0</v>
      </c>
      <c r="AR129" s="14" t="s">
        <v>190</v>
      </c>
      <c r="AT129" s="14" t="s">
        <v>216</v>
      </c>
      <c r="AU129" s="14" t="s">
        <v>86</v>
      </c>
      <c r="AY129" s="14" t="s">
        <v>157</v>
      </c>
      <c r="BE129" s="179">
        <f>IF(N129="základní",J129,0)</f>
        <v>0</v>
      </c>
      <c r="BF129" s="179">
        <f>IF(N129="snížená",J129,0)</f>
        <v>0</v>
      </c>
      <c r="BG129" s="179">
        <f>IF(N129="zákl. přenesená",J129,0)</f>
        <v>0</v>
      </c>
      <c r="BH129" s="179">
        <f>IF(N129="sníž. přenesená",J129,0)</f>
        <v>0</v>
      </c>
      <c r="BI129" s="179">
        <f>IF(N129="nulová",J129,0)</f>
        <v>0</v>
      </c>
      <c r="BJ129" s="14" t="s">
        <v>79</v>
      </c>
      <c r="BK129" s="179">
        <f>ROUND(I129*H129,2)</f>
        <v>0</v>
      </c>
      <c r="BL129" s="14" t="s">
        <v>163</v>
      </c>
      <c r="BM129" s="14" t="s">
        <v>249</v>
      </c>
    </row>
    <row r="130" spans="2:65" s="1" customFormat="1" ht="16.5" customHeight="1">
      <c r="B130" s="31"/>
      <c r="C130" s="168" t="s">
        <v>250</v>
      </c>
      <c r="D130" s="168" t="s">
        <v>159</v>
      </c>
      <c r="E130" s="169" t="s">
        <v>251</v>
      </c>
      <c r="F130" s="170" t="s">
        <v>252</v>
      </c>
      <c r="G130" s="171" t="s">
        <v>253</v>
      </c>
      <c r="H130" s="172">
        <v>17</v>
      </c>
      <c r="I130" s="173"/>
      <c r="J130" s="174">
        <f>ROUND(I130*H130,2)</f>
        <v>0</v>
      </c>
      <c r="K130" s="170" t="s">
        <v>162</v>
      </c>
      <c r="L130" s="35"/>
      <c r="M130" s="175" t="s">
        <v>1</v>
      </c>
      <c r="N130" s="176" t="s">
        <v>45</v>
      </c>
      <c r="O130" s="57"/>
      <c r="P130" s="177">
        <f>O130*H130</f>
        <v>0</v>
      </c>
      <c r="Q130" s="177">
        <v>0</v>
      </c>
      <c r="R130" s="177">
        <f>Q130*H130</f>
        <v>0</v>
      </c>
      <c r="S130" s="177">
        <v>0</v>
      </c>
      <c r="T130" s="178">
        <f>S130*H130</f>
        <v>0</v>
      </c>
      <c r="AR130" s="14" t="s">
        <v>163</v>
      </c>
      <c r="AT130" s="14" t="s">
        <v>159</v>
      </c>
      <c r="AU130" s="14" t="s">
        <v>86</v>
      </c>
      <c r="AY130" s="14" t="s">
        <v>157</v>
      </c>
      <c r="BE130" s="179">
        <f>IF(N130="základní",J130,0)</f>
        <v>0</v>
      </c>
      <c r="BF130" s="179">
        <f>IF(N130="snížená",J130,0)</f>
        <v>0</v>
      </c>
      <c r="BG130" s="179">
        <f>IF(N130="zákl. přenesená",J130,0)</f>
        <v>0</v>
      </c>
      <c r="BH130" s="179">
        <f>IF(N130="sníž. přenesená",J130,0)</f>
        <v>0</v>
      </c>
      <c r="BI130" s="179">
        <f>IF(N130="nulová",J130,0)</f>
        <v>0</v>
      </c>
      <c r="BJ130" s="14" t="s">
        <v>79</v>
      </c>
      <c r="BK130" s="179">
        <f>ROUND(I130*H130,2)</f>
        <v>0</v>
      </c>
      <c r="BL130" s="14" t="s">
        <v>163</v>
      </c>
      <c r="BM130" s="14" t="s">
        <v>254</v>
      </c>
    </row>
    <row r="131" spans="2:65" s="1" customFormat="1" ht="16.5" customHeight="1">
      <c r="B131" s="31"/>
      <c r="C131" s="203" t="s">
        <v>7</v>
      </c>
      <c r="D131" s="203" t="s">
        <v>216</v>
      </c>
      <c r="E131" s="204" t="s">
        <v>255</v>
      </c>
      <c r="F131" s="205" t="s">
        <v>256</v>
      </c>
      <c r="G131" s="206" t="s">
        <v>253</v>
      </c>
      <c r="H131" s="207">
        <v>17</v>
      </c>
      <c r="I131" s="208"/>
      <c r="J131" s="209">
        <f>ROUND(I131*H131,2)</f>
        <v>0</v>
      </c>
      <c r="K131" s="205" t="s">
        <v>162</v>
      </c>
      <c r="L131" s="210"/>
      <c r="M131" s="211" t="s">
        <v>1</v>
      </c>
      <c r="N131" s="212" t="s">
        <v>45</v>
      </c>
      <c r="O131" s="57"/>
      <c r="P131" s="177">
        <f>O131*H131</f>
        <v>0</v>
      </c>
      <c r="Q131" s="177">
        <v>1.98E-3</v>
      </c>
      <c r="R131" s="177">
        <f>Q131*H131</f>
        <v>3.3660000000000002E-2</v>
      </c>
      <c r="S131" s="177">
        <v>0</v>
      </c>
      <c r="T131" s="178">
        <f>S131*H131</f>
        <v>0</v>
      </c>
      <c r="AR131" s="14" t="s">
        <v>190</v>
      </c>
      <c r="AT131" s="14" t="s">
        <v>216</v>
      </c>
      <c r="AU131" s="14" t="s">
        <v>86</v>
      </c>
      <c r="AY131" s="14" t="s">
        <v>157</v>
      </c>
      <c r="BE131" s="179">
        <f>IF(N131="základní",J131,0)</f>
        <v>0</v>
      </c>
      <c r="BF131" s="179">
        <f>IF(N131="snížená",J131,0)</f>
        <v>0</v>
      </c>
      <c r="BG131" s="179">
        <f>IF(N131="zákl. přenesená",J131,0)</f>
        <v>0</v>
      </c>
      <c r="BH131" s="179">
        <f>IF(N131="sníž. přenesená",J131,0)</f>
        <v>0</v>
      </c>
      <c r="BI131" s="179">
        <f>IF(N131="nulová",J131,0)</f>
        <v>0</v>
      </c>
      <c r="BJ131" s="14" t="s">
        <v>79</v>
      </c>
      <c r="BK131" s="179">
        <f>ROUND(I131*H131,2)</f>
        <v>0</v>
      </c>
      <c r="BL131" s="14" t="s">
        <v>163</v>
      </c>
      <c r="BM131" s="14" t="s">
        <v>257</v>
      </c>
    </row>
    <row r="132" spans="2:65" s="1" customFormat="1" ht="16.5" customHeight="1">
      <c r="B132" s="31"/>
      <c r="C132" s="203" t="s">
        <v>258</v>
      </c>
      <c r="D132" s="203" t="s">
        <v>216</v>
      </c>
      <c r="E132" s="204" t="s">
        <v>259</v>
      </c>
      <c r="F132" s="205" t="s">
        <v>260</v>
      </c>
      <c r="G132" s="206" t="s">
        <v>253</v>
      </c>
      <c r="H132" s="207">
        <v>51</v>
      </c>
      <c r="I132" s="208"/>
      <c r="J132" s="209">
        <f>ROUND(I132*H132,2)</f>
        <v>0</v>
      </c>
      <c r="K132" s="205" t="s">
        <v>162</v>
      </c>
      <c r="L132" s="210"/>
      <c r="M132" s="211" t="s">
        <v>1</v>
      </c>
      <c r="N132" s="212" t="s">
        <v>45</v>
      </c>
      <c r="O132" s="57"/>
      <c r="P132" s="177">
        <f>O132*H132</f>
        <v>0</v>
      </c>
      <c r="Q132" s="177">
        <v>4.0000000000000003E-5</v>
      </c>
      <c r="R132" s="177">
        <f>Q132*H132</f>
        <v>2.0400000000000001E-3</v>
      </c>
      <c r="S132" s="177">
        <v>0</v>
      </c>
      <c r="T132" s="178">
        <f>S132*H132</f>
        <v>0</v>
      </c>
      <c r="AR132" s="14" t="s">
        <v>190</v>
      </c>
      <c r="AT132" s="14" t="s">
        <v>216</v>
      </c>
      <c r="AU132" s="14" t="s">
        <v>86</v>
      </c>
      <c r="AY132" s="14" t="s">
        <v>157</v>
      </c>
      <c r="BE132" s="179">
        <f>IF(N132="základní",J132,0)</f>
        <v>0</v>
      </c>
      <c r="BF132" s="179">
        <f>IF(N132="snížená",J132,0)</f>
        <v>0</v>
      </c>
      <c r="BG132" s="179">
        <f>IF(N132="zákl. přenesená",J132,0)</f>
        <v>0</v>
      </c>
      <c r="BH132" s="179">
        <f>IF(N132="sníž. přenesená",J132,0)</f>
        <v>0</v>
      </c>
      <c r="BI132" s="179">
        <f>IF(N132="nulová",J132,0)</f>
        <v>0</v>
      </c>
      <c r="BJ132" s="14" t="s">
        <v>79</v>
      </c>
      <c r="BK132" s="179">
        <f>ROUND(I132*H132,2)</f>
        <v>0</v>
      </c>
      <c r="BL132" s="14" t="s">
        <v>163</v>
      </c>
      <c r="BM132" s="14" t="s">
        <v>261</v>
      </c>
    </row>
    <row r="133" spans="2:65" s="10" customFormat="1" ht="22.9" customHeight="1">
      <c r="B133" s="152"/>
      <c r="C133" s="153"/>
      <c r="D133" s="154" t="s">
        <v>73</v>
      </c>
      <c r="E133" s="166" t="s">
        <v>177</v>
      </c>
      <c r="F133" s="166" t="s">
        <v>262</v>
      </c>
      <c r="G133" s="153"/>
      <c r="H133" s="153"/>
      <c r="I133" s="156"/>
      <c r="J133" s="167">
        <f>BK133</f>
        <v>0</v>
      </c>
      <c r="K133" s="153"/>
      <c r="L133" s="158"/>
      <c r="M133" s="159"/>
      <c r="N133" s="160"/>
      <c r="O133" s="160"/>
      <c r="P133" s="161">
        <f>SUM(P134:P146)</f>
        <v>0</v>
      </c>
      <c r="Q133" s="160"/>
      <c r="R133" s="161">
        <f>SUM(R134:R146)</f>
        <v>14.08508848</v>
      </c>
      <c r="S133" s="160"/>
      <c r="T133" s="162">
        <f>SUM(T134:T146)</f>
        <v>0</v>
      </c>
      <c r="AR133" s="163" t="s">
        <v>79</v>
      </c>
      <c r="AT133" s="164" t="s">
        <v>73</v>
      </c>
      <c r="AU133" s="164" t="s">
        <v>79</v>
      </c>
      <c r="AY133" s="163" t="s">
        <v>157</v>
      </c>
      <c r="BK133" s="165">
        <f>SUM(BK134:BK146)</f>
        <v>0</v>
      </c>
    </row>
    <row r="134" spans="2:65" s="1" customFormat="1" ht="16.5" customHeight="1">
      <c r="B134" s="31"/>
      <c r="C134" s="168" t="s">
        <v>263</v>
      </c>
      <c r="D134" s="168" t="s">
        <v>159</v>
      </c>
      <c r="E134" s="169" t="s">
        <v>264</v>
      </c>
      <c r="F134" s="170" t="s">
        <v>265</v>
      </c>
      <c r="G134" s="171" t="s">
        <v>83</v>
      </c>
      <c r="H134" s="172">
        <v>1369</v>
      </c>
      <c r="I134" s="173"/>
      <c r="J134" s="174">
        <f>ROUND(I134*H134,2)</f>
        <v>0</v>
      </c>
      <c r="K134" s="170" t="s">
        <v>162</v>
      </c>
      <c r="L134" s="35"/>
      <c r="M134" s="175" t="s">
        <v>1</v>
      </c>
      <c r="N134" s="176" t="s">
        <v>45</v>
      </c>
      <c r="O134" s="57"/>
      <c r="P134" s="177">
        <f>O134*H134</f>
        <v>0</v>
      </c>
      <c r="Q134" s="177">
        <v>0</v>
      </c>
      <c r="R134" s="177">
        <f>Q134*H134</f>
        <v>0</v>
      </c>
      <c r="S134" s="177">
        <v>0</v>
      </c>
      <c r="T134" s="178">
        <f>S134*H134</f>
        <v>0</v>
      </c>
      <c r="AR134" s="14" t="s">
        <v>163</v>
      </c>
      <c r="AT134" s="14" t="s">
        <v>159</v>
      </c>
      <c r="AU134" s="14" t="s">
        <v>86</v>
      </c>
      <c r="AY134" s="14" t="s">
        <v>157</v>
      </c>
      <c r="BE134" s="179">
        <f>IF(N134="základní",J134,0)</f>
        <v>0</v>
      </c>
      <c r="BF134" s="179">
        <f>IF(N134="snížená",J134,0)</f>
        <v>0</v>
      </c>
      <c r="BG134" s="179">
        <f>IF(N134="zákl. přenesená",J134,0)</f>
        <v>0</v>
      </c>
      <c r="BH134" s="179">
        <f>IF(N134="sníž. přenesená",J134,0)</f>
        <v>0</v>
      </c>
      <c r="BI134" s="179">
        <f>IF(N134="nulová",J134,0)</f>
        <v>0</v>
      </c>
      <c r="BJ134" s="14" t="s">
        <v>79</v>
      </c>
      <c r="BK134" s="179">
        <f>ROUND(I134*H134,2)</f>
        <v>0</v>
      </c>
      <c r="BL134" s="14" t="s">
        <v>163</v>
      </c>
      <c r="BM134" s="14" t="s">
        <v>266</v>
      </c>
    </row>
    <row r="135" spans="2:65" s="11" customFormat="1" ht="11.25">
      <c r="B135" s="180"/>
      <c r="C135" s="181"/>
      <c r="D135" s="182" t="s">
        <v>168</v>
      </c>
      <c r="E135" s="183" t="s">
        <v>1</v>
      </c>
      <c r="F135" s="184" t="s">
        <v>113</v>
      </c>
      <c r="G135" s="181"/>
      <c r="H135" s="185">
        <v>1369</v>
      </c>
      <c r="I135" s="186"/>
      <c r="J135" s="181"/>
      <c r="K135" s="181"/>
      <c r="L135" s="187"/>
      <c r="M135" s="188"/>
      <c r="N135" s="189"/>
      <c r="O135" s="189"/>
      <c r="P135" s="189"/>
      <c r="Q135" s="189"/>
      <c r="R135" s="189"/>
      <c r="S135" s="189"/>
      <c r="T135" s="190"/>
      <c r="AT135" s="191" t="s">
        <v>168</v>
      </c>
      <c r="AU135" s="191" t="s">
        <v>86</v>
      </c>
      <c r="AV135" s="11" t="s">
        <v>86</v>
      </c>
      <c r="AW135" s="11" t="s">
        <v>36</v>
      </c>
      <c r="AX135" s="11" t="s">
        <v>79</v>
      </c>
      <c r="AY135" s="191" t="s">
        <v>157</v>
      </c>
    </row>
    <row r="136" spans="2:65" s="1" customFormat="1" ht="16.5" customHeight="1">
      <c r="B136" s="31"/>
      <c r="C136" s="168" t="s">
        <v>267</v>
      </c>
      <c r="D136" s="168" t="s">
        <v>159</v>
      </c>
      <c r="E136" s="169" t="s">
        <v>268</v>
      </c>
      <c r="F136" s="170" t="s">
        <v>269</v>
      </c>
      <c r="G136" s="171" t="s">
        <v>83</v>
      </c>
      <c r="H136" s="172">
        <v>55.713000000000001</v>
      </c>
      <c r="I136" s="173"/>
      <c r="J136" s="174">
        <f>ROUND(I136*H136,2)</f>
        <v>0</v>
      </c>
      <c r="K136" s="170" t="s">
        <v>162</v>
      </c>
      <c r="L136" s="35"/>
      <c r="M136" s="175" t="s">
        <v>1</v>
      </c>
      <c r="N136" s="176" t="s">
        <v>45</v>
      </c>
      <c r="O136" s="57"/>
      <c r="P136" s="177">
        <f>O136*H136</f>
        <v>0</v>
      </c>
      <c r="Q136" s="177">
        <v>0</v>
      </c>
      <c r="R136" s="177">
        <f>Q136*H136</f>
        <v>0</v>
      </c>
      <c r="S136" s="177">
        <v>0</v>
      </c>
      <c r="T136" s="178">
        <f>S136*H136</f>
        <v>0</v>
      </c>
      <c r="AR136" s="14" t="s">
        <v>163</v>
      </c>
      <c r="AT136" s="14" t="s">
        <v>159</v>
      </c>
      <c r="AU136" s="14" t="s">
        <v>86</v>
      </c>
      <c r="AY136" s="14" t="s">
        <v>157</v>
      </c>
      <c r="BE136" s="179">
        <f>IF(N136="základní",J136,0)</f>
        <v>0</v>
      </c>
      <c r="BF136" s="179">
        <f>IF(N136="snížená",J136,0)</f>
        <v>0</v>
      </c>
      <c r="BG136" s="179">
        <f>IF(N136="zákl. přenesená",J136,0)</f>
        <v>0</v>
      </c>
      <c r="BH136" s="179">
        <f>IF(N136="sníž. přenesená",J136,0)</f>
        <v>0</v>
      </c>
      <c r="BI136" s="179">
        <f>IF(N136="nulová",J136,0)</f>
        <v>0</v>
      </c>
      <c r="BJ136" s="14" t="s">
        <v>79</v>
      </c>
      <c r="BK136" s="179">
        <f>ROUND(I136*H136,2)</f>
        <v>0</v>
      </c>
      <c r="BL136" s="14" t="s">
        <v>163</v>
      </c>
      <c r="BM136" s="14" t="s">
        <v>270</v>
      </c>
    </row>
    <row r="137" spans="2:65" s="11" customFormat="1" ht="11.25">
      <c r="B137" s="180"/>
      <c r="C137" s="181"/>
      <c r="D137" s="182" t="s">
        <v>168</v>
      </c>
      <c r="E137" s="183" t="s">
        <v>1</v>
      </c>
      <c r="F137" s="184" t="s">
        <v>110</v>
      </c>
      <c r="G137" s="181"/>
      <c r="H137" s="185">
        <v>55.713000000000001</v>
      </c>
      <c r="I137" s="186"/>
      <c r="J137" s="181"/>
      <c r="K137" s="181"/>
      <c r="L137" s="187"/>
      <c r="M137" s="188"/>
      <c r="N137" s="189"/>
      <c r="O137" s="189"/>
      <c r="P137" s="189"/>
      <c r="Q137" s="189"/>
      <c r="R137" s="189"/>
      <c r="S137" s="189"/>
      <c r="T137" s="190"/>
      <c r="AT137" s="191" t="s">
        <v>168</v>
      </c>
      <c r="AU137" s="191" t="s">
        <v>86</v>
      </c>
      <c r="AV137" s="11" t="s">
        <v>86</v>
      </c>
      <c r="AW137" s="11" t="s">
        <v>36</v>
      </c>
      <c r="AX137" s="11" t="s">
        <v>79</v>
      </c>
      <c r="AY137" s="191" t="s">
        <v>157</v>
      </c>
    </row>
    <row r="138" spans="2:65" s="1" customFormat="1" ht="16.5" customHeight="1">
      <c r="B138" s="31"/>
      <c r="C138" s="168" t="s">
        <v>271</v>
      </c>
      <c r="D138" s="168" t="s">
        <v>159</v>
      </c>
      <c r="E138" s="169" t="s">
        <v>272</v>
      </c>
      <c r="F138" s="170" t="s">
        <v>273</v>
      </c>
      <c r="G138" s="171" t="s">
        <v>83</v>
      </c>
      <c r="H138" s="172">
        <v>62.253</v>
      </c>
      <c r="I138" s="173"/>
      <c r="J138" s="174">
        <f>ROUND(I138*H138,2)</f>
        <v>0</v>
      </c>
      <c r="K138" s="170" t="s">
        <v>162</v>
      </c>
      <c r="L138" s="35"/>
      <c r="M138" s="175" t="s">
        <v>1</v>
      </c>
      <c r="N138" s="176" t="s">
        <v>45</v>
      </c>
      <c r="O138" s="57"/>
      <c r="P138" s="177">
        <f>O138*H138</f>
        <v>0</v>
      </c>
      <c r="Q138" s="177">
        <v>0.22616</v>
      </c>
      <c r="R138" s="177">
        <f>Q138*H138</f>
        <v>14.079138479999999</v>
      </c>
      <c r="S138" s="177">
        <v>0</v>
      </c>
      <c r="T138" s="178">
        <f>S138*H138</f>
        <v>0</v>
      </c>
      <c r="AR138" s="14" t="s">
        <v>163</v>
      </c>
      <c r="AT138" s="14" t="s">
        <v>159</v>
      </c>
      <c r="AU138" s="14" t="s">
        <v>86</v>
      </c>
      <c r="AY138" s="14" t="s">
        <v>157</v>
      </c>
      <c r="BE138" s="179">
        <f>IF(N138="základní",J138,0)</f>
        <v>0</v>
      </c>
      <c r="BF138" s="179">
        <f>IF(N138="snížená",J138,0)</f>
        <v>0</v>
      </c>
      <c r="BG138" s="179">
        <f>IF(N138="zákl. přenesená",J138,0)</f>
        <v>0</v>
      </c>
      <c r="BH138" s="179">
        <f>IF(N138="sníž. přenesená",J138,0)</f>
        <v>0</v>
      </c>
      <c r="BI138" s="179">
        <f>IF(N138="nulová",J138,0)</f>
        <v>0</v>
      </c>
      <c r="BJ138" s="14" t="s">
        <v>79</v>
      </c>
      <c r="BK138" s="179">
        <f>ROUND(I138*H138,2)</f>
        <v>0</v>
      </c>
      <c r="BL138" s="14" t="s">
        <v>163</v>
      </c>
      <c r="BM138" s="14" t="s">
        <v>274</v>
      </c>
    </row>
    <row r="139" spans="2:65" s="11" customFormat="1" ht="11.25">
      <c r="B139" s="180"/>
      <c r="C139" s="181"/>
      <c r="D139" s="182" t="s">
        <v>168</v>
      </c>
      <c r="E139" s="183" t="s">
        <v>1</v>
      </c>
      <c r="F139" s="184" t="s">
        <v>98</v>
      </c>
      <c r="G139" s="181"/>
      <c r="H139" s="185">
        <v>62.253</v>
      </c>
      <c r="I139" s="186"/>
      <c r="J139" s="181"/>
      <c r="K139" s="181"/>
      <c r="L139" s="187"/>
      <c r="M139" s="188"/>
      <c r="N139" s="189"/>
      <c r="O139" s="189"/>
      <c r="P139" s="189"/>
      <c r="Q139" s="189"/>
      <c r="R139" s="189"/>
      <c r="S139" s="189"/>
      <c r="T139" s="190"/>
      <c r="AT139" s="191" t="s">
        <v>168</v>
      </c>
      <c r="AU139" s="191" t="s">
        <v>86</v>
      </c>
      <c r="AV139" s="11" t="s">
        <v>86</v>
      </c>
      <c r="AW139" s="11" t="s">
        <v>36</v>
      </c>
      <c r="AX139" s="11" t="s">
        <v>79</v>
      </c>
      <c r="AY139" s="191" t="s">
        <v>157</v>
      </c>
    </row>
    <row r="140" spans="2:65" s="1" customFormat="1" ht="16.5" customHeight="1">
      <c r="B140" s="31"/>
      <c r="C140" s="168" t="s">
        <v>275</v>
      </c>
      <c r="D140" s="168" t="s">
        <v>159</v>
      </c>
      <c r="E140" s="169" t="s">
        <v>276</v>
      </c>
      <c r="F140" s="170" t="s">
        <v>277</v>
      </c>
      <c r="G140" s="171" t="s">
        <v>89</v>
      </c>
      <c r="H140" s="172">
        <v>41.185000000000002</v>
      </c>
      <c r="I140" s="173"/>
      <c r="J140" s="174">
        <f>ROUND(I140*H140,2)</f>
        <v>0</v>
      </c>
      <c r="K140" s="170" t="s">
        <v>162</v>
      </c>
      <c r="L140" s="35"/>
      <c r="M140" s="175" t="s">
        <v>1</v>
      </c>
      <c r="N140" s="176" t="s">
        <v>45</v>
      </c>
      <c r="O140" s="57"/>
      <c r="P140" s="177">
        <f>O140*H140</f>
        <v>0</v>
      </c>
      <c r="Q140" s="177">
        <v>0</v>
      </c>
      <c r="R140" s="177">
        <f>Q140*H140</f>
        <v>0</v>
      </c>
      <c r="S140" s="177">
        <v>0</v>
      </c>
      <c r="T140" s="178">
        <f>S140*H140</f>
        <v>0</v>
      </c>
      <c r="AR140" s="14" t="s">
        <v>163</v>
      </c>
      <c r="AT140" s="14" t="s">
        <v>159</v>
      </c>
      <c r="AU140" s="14" t="s">
        <v>86</v>
      </c>
      <c r="AY140" s="14" t="s">
        <v>157</v>
      </c>
      <c r="BE140" s="179">
        <f>IF(N140="základní",J140,0)</f>
        <v>0</v>
      </c>
      <c r="BF140" s="179">
        <f>IF(N140="snížená",J140,0)</f>
        <v>0</v>
      </c>
      <c r="BG140" s="179">
        <f>IF(N140="zákl. přenesená",J140,0)</f>
        <v>0</v>
      </c>
      <c r="BH140" s="179">
        <f>IF(N140="sníž. přenesená",J140,0)</f>
        <v>0</v>
      </c>
      <c r="BI140" s="179">
        <f>IF(N140="nulová",J140,0)</f>
        <v>0</v>
      </c>
      <c r="BJ140" s="14" t="s">
        <v>79</v>
      </c>
      <c r="BK140" s="179">
        <f>ROUND(I140*H140,2)</f>
        <v>0</v>
      </c>
      <c r="BL140" s="14" t="s">
        <v>163</v>
      </c>
      <c r="BM140" s="14" t="s">
        <v>278</v>
      </c>
    </row>
    <row r="141" spans="2:65" s="11" customFormat="1" ht="11.25">
      <c r="B141" s="180"/>
      <c r="C141" s="181"/>
      <c r="D141" s="182" t="s">
        <v>168</v>
      </c>
      <c r="E141" s="183" t="s">
        <v>1</v>
      </c>
      <c r="F141" s="184" t="s">
        <v>95</v>
      </c>
      <c r="G141" s="181"/>
      <c r="H141" s="185">
        <v>41.185000000000002</v>
      </c>
      <c r="I141" s="186"/>
      <c r="J141" s="181"/>
      <c r="K141" s="181"/>
      <c r="L141" s="187"/>
      <c r="M141" s="188"/>
      <c r="N141" s="189"/>
      <c r="O141" s="189"/>
      <c r="P141" s="189"/>
      <c r="Q141" s="189"/>
      <c r="R141" s="189"/>
      <c r="S141" s="189"/>
      <c r="T141" s="190"/>
      <c r="AT141" s="191" t="s">
        <v>168</v>
      </c>
      <c r="AU141" s="191" t="s">
        <v>86</v>
      </c>
      <c r="AV141" s="11" t="s">
        <v>86</v>
      </c>
      <c r="AW141" s="11" t="s">
        <v>36</v>
      </c>
      <c r="AX141" s="11" t="s">
        <v>79</v>
      </c>
      <c r="AY141" s="191" t="s">
        <v>157</v>
      </c>
    </row>
    <row r="142" spans="2:65" s="1" customFormat="1" ht="16.5" customHeight="1">
      <c r="B142" s="31"/>
      <c r="C142" s="168" t="s">
        <v>279</v>
      </c>
      <c r="D142" s="168" t="s">
        <v>159</v>
      </c>
      <c r="E142" s="169" t="s">
        <v>280</v>
      </c>
      <c r="F142" s="170" t="s">
        <v>281</v>
      </c>
      <c r="G142" s="171" t="s">
        <v>253</v>
      </c>
      <c r="H142" s="172">
        <v>7</v>
      </c>
      <c r="I142" s="173"/>
      <c r="J142" s="174">
        <f>ROUND(I142*H142,2)</f>
        <v>0</v>
      </c>
      <c r="K142" s="170" t="s">
        <v>162</v>
      </c>
      <c r="L142" s="35"/>
      <c r="M142" s="175" t="s">
        <v>1</v>
      </c>
      <c r="N142" s="176" t="s">
        <v>45</v>
      </c>
      <c r="O142" s="57"/>
      <c r="P142" s="177">
        <f>O142*H142</f>
        <v>0</v>
      </c>
      <c r="Q142" s="177">
        <v>8.4999999999999995E-4</v>
      </c>
      <c r="R142" s="177">
        <f>Q142*H142</f>
        <v>5.9499999999999996E-3</v>
      </c>
      <c r="S142" s="177">
        <v>0</v>
      </c>
      <c r="T142" s="178">
        <f>S142*H142</f>
        <v>0</v>
      </c>
      <c r="AR142" s="14" t="s">
        <v>163</v>
      </c>
      <c r="AT142" s="14" t="s">
        <v>159</v>
      </c>
      <c r="AU142" s="14" t="s">
        <v>86</v>
      </c>
      <c r="AY142" s="14" t="s">
        <v>157</v>
      </c>
      <c r="BE142" s="179">
        <f>IF(N142="základní",J142,0)</f>
        <v>0</v>
      </c>
      <c r="BF142" s="179">
        <f>IF(N142="snížená",J142,0)</f>
        <v>0</v>
      </c>
      <c r="BG142" s="179">
        <f>IF(N142="zákl. přenesená",J142,0)</f>
        <v>0</v>
      </c>
      <c r="BH142" s="179">
        <f>IF(N142="sníž. přenesená",J142,0)</f>
        <v>0</v>
      </c>
      <c r="BI142" s="179">
        <f>IF(N142="nulová",J142,0)</f>
        <v>0</v>
      </c>
      <c r="BJ142" s="14" t="s">
        <v>79</v>
      </c>
      <c r="BK142" s="179">
        <f>ROUND(I142*H142,2)</f>
        <v>0</v>
      </c>
      <c r="BL142" s="14" t="s">
        <v>163</v>
      </c>
      <c r="BM142" s="14" t="s">
        <v>282</v>
      </c>
    </row>
    <row r="143" spans="2:65" s="1" customFormat="1" ht="16.5" customHeight="1">
      <c r="B143" s="31"/>
      <c r="C143" s="168" t="s">
        <v>283</v>
      </c>
      <c r="D143" s="168" t="s">
        <v>159</v>
      </c>
      <c r="E143" s="169" t="s">
        <v>284</v>
      </c>
      <c r="F143" s="170" t="s">
        <v>285</v>
      </c>
      <c r="G143" s="171" t="s">
        <v>83</v>
      </c>
      <c r="H143" s="172">
        <v>49.5</v>
      </c>
      <c r="I143" s="173"/>
      <c r="J143" s="174">
        <f>ROUND(I143*H143,2)</f>
        <v>0</v>
      </c>
      <c r="K143" s="170" t="s">
        <v>162</v>
      </c>
      <c r="L143" s="35"/>
      <c r="M143" s="175" t="s">
        <v>1</v>
      </c>
      <c r="N143" s="176" t="s">
        <v>45</v>
      </c>
      <c r="O143" s="57"/>
      <c r="P143" s="177">
        <f>O143*H143</f>
        <v>0</v>
      </c>
      <c r="Q143" s="177">
        <v>0</v>
      </c>
      <c r="R143" s="177">
        <f>Q143*H143</f>
        <v>0</v>
      </c>
      <c r="S143" s="177">
        <v>0</v>
      </c>
      <c r="T143" s="178">
        <f>S143*H143</f>
        <v>0</v>
      </c>
      <c r="AR143" s="14" t="s">
        <v>163</v>
      </c>
      <c r="AT143" s="14" t="s">
        <v>159</v>
      </c>
      <c r="AU143" s="14" t="s">
        <v>86</v>
      </c>
      <c r="AY143" s="14" t="s">
        <v>157</v>
      </c>
      <c r="BE143" s="179">
        <f>IF(N143="základní",J143,0)</f>
        <v>0</v>
      </c>
      <c r="BF143" s="179">
        <f>IF(N143="snížená",J143,0)</f>
        <v>0</v>
      </c>
      <c r="BG143" s="179">
        <f>IF(N143="zákl. přenesená",J143,0)</f>
        <v>0</v>
      </c>
      <c r="BH143" s="179">
        <f>IF(N143="sníž. přenesená",J143,0)</f>
        <v>0</v>
      </c>
      <c r="BI143" s="179">
        <f>IF(N143="nulová",J143,0)</f>
        <v>0</v>
      </c>
      <c r="BJ143" s="14" t="s">
        <v>79</v>
      </c>
      <c r="BK143" s="179">
        <f>ROUND(I143*H143,2)</f>
        <v>0</v>
      </c>
      <c r="BL143" s="14" t="s">
        <v>163</v>
      </c>
      <c r="BM143" s="14" t="s">
        <v>286</v>
      </c>
    </row>
    <row r="144" spans="2:65" s="11" customFormat="1" ht="11.25">
      <c r="B144" s="180"/>
      <c r="C144" s="181"/>
      <c r="D144" s="182" t="s">
        <v>168</v>
      </c>
      <c r="E144" s="183" t="s">
        <v>1</v>
      </c>
      <c r="F144" s="184" t="s">
        <v>81</v>
      </c>
      <c r="G144" s="181"/>
      <c r="H144" s="185">
        <v>49.5</v>
      </c>
      <c r="I144" s="186"/>
      <c r="J144" s="181"/>
      <c r="K144" s="181"/>
      <c r="L144" s="187"/>
      <c r="M144" s="188"/>
      <c r="N144" s="189"/>
      <c r="O144" s="189"/>
      <c r="P144" s="189"/>
      <c r="Q144" s="189"/>
      <c r="R144" s="189"/>
      <c r="S144" s="189"/>
      <c r="T144" s="190"/>
      <c r="AT144" s="191" t="s">
        <v>168</v>
      </c>
      <c r="AU144" s="191" t="s">
        <v>86</v>
      </c>
      <c r="AV144" s="11" t="s">
        <v>86</v>
      </c>
      <c r="AW144" s="11" t="s">
        <v>36</v>
      </c>
      <c r="AX144" s="11" t="s">
        <v>79</v>
      </c>
      <c r="AY144" s="191" t="s">
        <v>157</v>
      </c>
    </row>
    <row r="145" spans="2:65" s="1" customFormat="1" ht="16.5" customHeight="1">
      <c r="B145" s="31"/>
      <c r="C145" s="168" t="s">
        <v>287</v>
      </c>
      <c r="D145" s="168" t="s">
        <v>159</v>
      </c>
      <c r="E145" s="169" t="s">
        <v>288</v>
      </c>
      <c r="F145" s="170" t="s">
        <v>289</v>
      </c>
      <c r="G145" s="171" t="s">
        <v>83</v>
      </c>
      <c r="H145" s="172">
        <v>49.5</v>
      </c>
      <c r="I145" s="173"/>
      <c r="J145" s="174">
        <f>ROUND(I145*H145,2)</f>
        <v>0</v>
      </c>
      <c r="K145" s="170" t="s">
        <v>162</v>
      </c>
      <c r="L145" s="35"/>
      <c r="M145" s="175" t="s">
        <v>1</v>
      </c>
      <c r="N145" s="176" t="s">
        <v>45</v>
      </c>
      <c r="O145" s="57"/>
      <c r="P145" s="177">
        <f>O145*H145</f>
        <v>0</v>
      </c>
      <c r="Q145" s="177">
        <v>0</v>
      </c>
      <c r="R145" s="177">
        <f>Q145*H145</f>
        <v>0</v>
      </c>
      <c r="S145" s="177">
        <v>0</v>
      </c>
      <c r="T145" s="178">
        <f>S145*H145</f>
        <v>0</v>
      </c>
      <c r="AR145" s="14" t="s">
        <v>163</v>
      </c>
      <c r="AT145" s="14" t="s">
        <v>159</v>
      </c>
      <c r="AU145" s="14" t="s">
        <v>86</v>
      </c>
      <c r="AY145" s="14" t="s">
        <v>157</v>
      </c>
      <c r="BE145" s="179">
        <f>IF(N145="základní",J145,0)</f>
        <v>0</v>
      </c>
      <c r="BF145" s="179">
        <f>IF(N145="snížená",J145,0)</f>
        <v>0</v>
      </c>
      <c r="BG145" s="179">
        <f>IF(N145="zákl. přenesená",J145,0)</f>
        <v>0</v>
      </c>
      <c r="BH145" s="179">
        <f>IF(N145="sníž. přenesená",J145,0)</f>
        <v>0</v>
      </c>
      <c r="BI145" s="179">
        <f>IF(N145="nulová",J145,0)</f>
        <v>0</v>
      </c>
      <c r="BJ145" s="14" t="s">
        <v>79</v>
      </c>
      <c r="BK145" s="179">
        <f>ROUND(I145*H145,2)</f>
        <v>0</v>
      </c>
      <c r="BL145" s="14" t="s">
        <v>163</v>
      </c>
      <c r="BM145" s="14" t="s">
        <v>290</v>
      </c>
    </row>
    <row r="146" spans="2:65" s="11" customFormat="1" ht="11.25">
      <c r="B146" s="180"/>
      <c r="C146" s="181"/>
      <c r="D146" s="182" t="s">
        <v>168</v>
      </c>
      <c r="E146" s="183" t="s">
        <v>1</v>
      </c>
      <c r="F146" s="184" t="s">
        <v>81</v>
      </c>
      <c r="G146" s="181"/>
      <c r="H146" s="185">
        <v>49.5</v>
      </c>
      <c r="I146" s="186"/>
      <c r="J146" s="181"/>
      <c r="K146" s="181"/>
      <c r="L146" s="187"/>
      <c r="M146" s="188"/>
      <c r="N146" s="189"/>
      <c r="O146" s="189"/>
      <c r="P146" s="189"/>
      <c r="Q146" s="189"/>
      <c r="R146" s="189"/>
      <c r="S146" s="189"/>
      <c r="T146" s="190"/>
      <c r="AT146" s="191" t="s">
        <v>168</v>
      </c>
      <c r="AU146" s="191" t="s">
        <v>86</v>
      </c>
      <c r="AV146" s="11" t="s">
        <v>86</v>
      </c>
      <c r="AW146" s="11" t="s">
        <v>36</v>
      </c>
      <c r="AX146" s="11" t="s">
        <v>79</v>
      </c>
      <c r="AY146" s="191" t="s">
        <v>157</v>
      </c>
    </row>
    <row r="147" spans="2:65" s="10" customFormat="1" ht="22.9" customHeight="1">
      <c r="B147" s="152"/>
      <c r="C147" s="153"/>
      <c r="D147" s="154" t="s">
        <v>73</v>
      </c>
      <c r="E147" s="166" t="s">
        <v>194</v>
      </c>
      <c r="F147" s="166" t="s">
        <v>291</v>
      </c>
      <c r="G147" s="153"/>
      <c r="H147" s="153"/>
      <c r="I147" s="156"/>
      <c r="J147" s="167">
        <f>BK147</f>
        <v>0</v>
      </c>
      <c r="K147" s="153"/>
      <c r="L147" s="158"/>
      <c r="M147" s="159"/>
      <c r="N147" s="160"/>
      <c r="O147" s="160"/>
      <c r="P147" s="161">
        <f>SUM(P148:P160)</f>
        <v>0</v>
      </c>
      <c r="Q147" s="160"/>
      <c r="R147" s="161">
        <f>SUM(R148:R160)</f>
        <v>1114.4545244999999</v>
      </c>
      <c r="S147" s="160"/>
      <c r="T147" s="162">
        <f>SUM(T148:T160)</f>
        <v>0.55925999999999998</v>
      </c>
      <c r="AR147" s="163" t="s">
        <v>79</v>
      </c>
      <c r="AT147" s="164" t="s">
        <v>73</v>
      </c>
      <c r="AU147" s="164" t="s">
        <v>79</v>
      </c>
      <c r="AY147" s="163" t="s">
        <v>157</v>
      </c>
      <c r="BK147" s="165">
        <f>SUM(BK148:BK160)</f>
        <v>0</v>
      </c>
    </row>
    <row r="148" spans="2:65" s="1" customFormat="1" ht="16.5" customHeight="1">
      <c r="B148" s="31"/>
      <c r="C148" s="168" t="s">
        <v>292</v>
      </c>
      <c r="D148" s="168" t="s">
        <v>159</v>
      </c>
      <c r="E148" s="169" t="s">
        <v>293</v>
      </c>
      <c r="F148" s="170" t="s">
        <v>294</v>
      </c>
      <c r="G148" s="171" t="s">
        <v>244</v>
      </c>
      <c r="H148" s="172">
        <v>1</v>
      </c>
      <c r="I148" s="173"/>
      <c r="J148" s="174">
        <f>ROUND(I148*H148,2)</f>
        <v>0</v>
      </c>
      <c r="K148" s="170" t="s">
        <v>162</v>
      </c>
      <c r="L148" s="35"/>
      <c r="M148" s="175" t="s">
        <v>1</v>
      </c>
      <c r="N148" s="176" t="s">
        <v>45</v>
      </c>
      <c r="O148" s="57"/>
      <c r="P148" s="177">
        <f>O148*H148</f>
        <v>0</v>
      </c>
      <c r="Q148" s="177">
        <v>0</v>
      </c>
      <c r="R148" s="177">
        <f>Q148*H148</f>
        <v>0</v>
      </c>
      <c r="S148" s="177">
        <v>0</v>
      </c>
      <c r="T148" s="178">
        <f>S148*H148</f>
        <v>0</v>
      </c>
      <c r="AR148" s="14" t="s">
        <v>163</v>
      </c>
      <c r="AT148" s="14" t="s">
        <v>159</v>
      </c>
      <c r="AU148" s="14" t="s">
        <v>86</v>
      </c>
      <c r="AY148" s="14" t="s">
        <v>157</v>
      </c>
      <c r="BE148" s="179">
        <f>IF(N148="základní",J148,0)</f>
        <v>0</v>
      </c>
      <c r="BF148" s="179">
        <f>IF(N148="snížená",J148,0)</f>
        <v>0</v>
      </c>
      <c r="BG148" s="179">
        <f>IF(N148="zákl. přenesená",J148,0)</f>
        <v>0</v>
      </c>
      <c r="BH148" s="179">
        <f>IF(N148="sníž. přenesená",J148,0)</f>
        <v>0</v>
      </c>
      <c r="BI148" s="179">
        <f>IF(N148="nulová",J148,0)</f>
        <v>0</v>
      </c>
      <c r="BJ148" s="14" t="s">
        <v>79</v>
      </c>
      <c r="BK148" s="179">
        <f>ROUND(I148*H148,2)</f>
        <v>0</v>
      </c>
      <c r="BL148" s="14" t="s">
        <v>163</v>
      </c>
      <c r="BM148" s="14" t="s">
        <v>295</v>
      </c>
    </row>
    <row r="149" spans="2:65" s="1" customFormat="1" ht="16.5" customHeight="1">
      <c r="B149" s="31"/>
      <c r="C149" s="203" t="s">
        <v>296</v>
      </c>
      <c r="D149" s="203" t="s">
        <v>216</v>
      </c>
      <c r="E149" s="204" t="s">
        <v>297</v>
      </c>
      <c r="F149" s="205" t="s">
        <v>298</v>
      </c>
      <c r="G149" s="206" t="s">
        <v>244</v>
      </c>
      <c r="H149" s="207">
        <v>1</v>
      </c>
      <c r="I149" s="208"/>
      <c r="J149" s="209">
        <f>ROUND(I149*H149,2)</f>
        <v>0</v>
      </c>
      <c r="K149" s="205" t="s">
        <v>162</v>
      </c>
      <c r="L149" s="210"/>
      <c r="M149" s="211" t="s">
        <v>1</v>
      </c>
      <c r="N149" s="212" t="s">
        <v>45</v>
      </c>
      <c r="O149" s="57"/>
      <c r="P149" s="177">
        <f>O149*H149</f>
        <v>0</v>
      </c>
      <c r="Q149" s="177">
        <v>6.3E-3</v>
      </c>
      <c r="R149" s="177">
        <f>Q149*H149</f>
        <v>6.3E-3</v>
      </c>
      <c r="S149" s="177">
        <v>0</v>
      </c>
      <c r="T149" s="178">
        <f>S149*H149</f>
        <v>0</v>
      </c>
      <c r="AR149" s="14" t="s">
        <v>190</v>
      </c>
      <c r="AT149" s="14" t="s">
        <v>216</v>
      </c>
      <c r="AU149" s="14" t="s">
        <v>86</v>
      </c>
      <c r="AY149" s="14" t="s">
        <v>157</v>
      </c>
      <c r="BE149" s="179">
        <f>IF(N149="základní",J149,0)</f>
        <v>0</v>
      </c>
      <c r="BF149" s="179">
        <f>IF(N149="snížená",J149,0)</f>
        <v>0</v>
      </c>
      <c r="BG149" s="179">
        <f>IF(N149="zákl. přenesená",J149,0)</f>
        <v>0</v>
      </c>
      <c r="BH149" s="179">
        <f>IF(N149="sníž. přenesená",J149,0)</f>
        <v>0</v>
      </c>
      <c r="BI149" s="179">
        <f>IF(N149="nulová",J149,0)</f>
        <v>0</v>
      </c>
      <c r="BJ149" s="14" t="s">
        <v>79</v>
      </c>
      <c r="BK149" s="179">
        <f>ROUND(I149*H149,2)</f>
        <v>0</v>
      </c>
      <c r="BL149" s="14" t="s">
        <v>163</v>
      </c>
      <c r="BM149" s="14" t="s">
        <v>299</v>
      </c>
    </row>
    <row r="150" spans="2:65" s="1" customFormat="1" ht="16.5" customHeight="1">
      <c r="B150" s="31"/>
      <c r="C150" s="168" t="s">
        <v>300</v>
      </c>
      <c r="D150" s="168" t="s">
        <v>159</v>
      </c>
      <c r="E150" s="169" t="s">
        <v>301</v>
      </c>
      <c r="F150" s="170" t="s">
        <v>302</v>
      </c>
      <c r="G150" s="171" t="s">
        <v>244</v>
      </c>
      <c r="H150" s="172">
        <v>1</v>
      </c>
      <c r="I150" s="173"/>
      <c r="J150" s="174">
        <f>ROUND(I150*H150,2)</f>
        <v>0</v>
      </c>
      <c r="K150" s="170" t="s">
        <v>162</v>
      </c>
      <c r="L150" s="35"/>
      <c r="M150" s="175" t="s">
        <v>1</v>
      </c>
      <c r="N150" s="176" t="s">
        <v>45</v>
      </c>
      <c r="O150" s="57"/>
      <c r="P150" s="177">
        <f>O150*H150</f>
        <v>0</v>
      </c>
      <c r="Q150" s="177">
        <v>0.10940999999999999</v>
      </c>
      <c r="R150" s="177">
        <f>Q150*H150</f>
        <v>0.10940999999999999</v>
      </c>
      <c r="S150" s="177">
        <v>0</v>
      </c>
      <c r="T150" s="178">
        <f>S150*H150</f>
        <v>0</v>
      </c>
      <c r="AR150" s="14" t="s">
        <v>163</v>
      </c>
      <c r="AT150" s="14" t="s">
        <v>159</v>
      </c>
      <c r="AU150" s="14" t="s">
        <v>86</v>
      </c>
      <c r="AY150" s="14" t="s">
        <v>157</v>
      </c>
      <c r="BE150" s="179">
        <f>IF(N150="základní",J150,0)</f>
        <v>0</v>
      </c>
      <c r="BF150" s="179">
        <f>IF(N150="snížená",J150,0)</f>
        <v>0</v>
      </c>
      <c r="BG150" s="179">
        <f>IF(N150="zákl. přenesená",J150,0)</f>
        <v>0</v>
      </c>
      <c r="BH150" s="179">
        <f>IF(N150="sníž. přenesená",J150,0)</f>
        <v>0</v>
      </c>
      <c r="BI150" s="179">
        <f>IF(N150="nulová",J150,0)</f>
        <v>0</v>
      </c>
      <c r="BJ150" s="14" t="s">
        <v>79</v>
      </c>
      <c r="BK150" s="179">
        <f>ROUND(I150*H150,2)</f>
        <v>0</v>
      </c>
      <c r="BL150" s="14" t="s">
        <v>163</v>
      </c>
      <c r="BM150" s="14" t="s">
        <v>303</v>
      </c>
    </row>
    <row r="151" spans="2:65" s="1" customFormat="1" ht="16.5" customHeight="1">
      <c r="B151" s="31"/>
      <c r="C151" s="203" t="s">
        <v>304</v>
      </c>
      <c r="D151" s="203" t="s">
        <v>216</v>
      </c>
      <c r="E151" s="204" t="s">
        <v>305</v>
      </c>
      <c r="F151" s="205" t="s">
        <v>306</v>
      </c>
      <c r="G151" s="206" t="s">
        <v>244</v>
      </c>
      <c r="H151" s="207">
        <v>1</v>
      </c>
      <c r="I151" s="208"/>
      <c r="J151" s="209">
        <f>ROUND(I151*H151,2)</f>
        <v>0</v>
      </c>
      <c r="K151" s="205" t="s">
        <v>162</v>
      </c>
      <c r="L151" s="210"/>
      <c r="M151" s="211" t="s">
        <v>1</v>
      </c>
      <c r="N151" s="212" t="s">
        <v>45</v>
      </c>
      <c r="O151" s="57"/>
      <c r="P151" s="177">
        <f>O151*H151</f>
        <v>0</v>
      </c>
      <c r="Q151" s="177">
        <v>6.1000000000000004E-3</v>
      </c>
      <c r="R151" s="177">
        <f>Q151*H151</f>
        <v>6.1000000000000004E-3</v>
      </c>
      <c r="S151" s="177">
        <v>0</v>
      </c>
      <c r="T151" s="178">
        <f>S151*H151</f>
        <v>0</v>
      </c>
      <c r="AR151" s="14" t="s">
        <v>190</v>
      </c>
      <c r="AT151" s="14" t="s">
        <v>216</v>
      </c>
      <c r="AU151" s="14" t="s">
        <v>86</v>
      </c>
      <c r="AY151" s="14" t="s">
        <v>157</v>
      </c>
      <c r="BE151" s="179">
        <f>IF(N151="základní",J151,0)</f>
        <v>0</v>
      </c>
      <c r="BF151" s="179">
        <f>IF(N151="snížená",J151,0)</f>
        <v>0</v>
      </c>
      <c r="BG151" s="179">
        <f>IF(N151="zákl. přenesená",J151,0)</f>
        <v>0</v>
      </c>
      <c r="BH151" s="179">
        <f>IF(N151="sníž. přenesená",J151,0)</f>
        <v>0</v>
      </c>
      <c r="BI151" s="179">
        <f>IF(N151="nulová",J151,0)</f>
        <v>0</v>
      </c>
      <c r="BJ151" s="14" t="s">
        <v>79</v>
      </c>
      <c r="BK151" s="179">
        <f>ROUND(I151*H151,2)</f>
        <v>0</v>
      </c>
      <c r="BL151" s="14" t="s">
        <v>163</v>
      </c>
      <c r="BM151" s="14" t="s">
        <v>307</v>
      </c>
    </row>
    <row r="152" spans="2:65" s="1" customFormat="1" ht="16.5" customHeight="1">
      <c r="B152" s="31"/>
      <c r="C152" s="168" t="s">
        <v>308</v>
      </c>
      <c r="D152" s="168" t="s">
        <v>159</v>
      </c>
      <c r="E152" s="169" t="s">
        <v>309</v>
      </c>
      <c r="F152" s="170" t="s">
        <v>310</v>
      </c>
      <c r="G152" s="171" t="s">
        <v>83</v>
      </c>
      <c r="H152" s="172">
        <v>1661.67</v>
      </c>
      <c r="I152" s="173"/>
      <c r="J152" s="174">
        <f>ROUND(I152*H152,2)</f>
        <v>0</v>
      </c>
      <c r="K152" s="170" t="s">
        <v>162</v>
      </c>
      <c r="L152" s="35"/>
      <c r="M152" s="175" t="s">
        <v>1</v>
      </c>
      <c r="N152" s="176" t="s">
        <v>45</v>
      </c>
      <c r="O152" s="57"/>
      <c r="P152" s="177">
        <f>O152*H152</f>
        <v>0</v>
      </c>
      <c r="Q152" s="177">
        <v>3.8879999999999998E-2</v>
      </c>
      <c r="R152" s="177">
        <f>Q152*H152</f>
        <v>64.605729600000004</v>
      </c>
      <c r="S152" s="177">
        <v>0</v>
      </c>
      <c r="T152" s="178">
        <f>S152*H152</f>
        <v>0</v>
      </c>
      <c r="AR152" s="14" t="s">
        <v>163</v>
      </c>
      <c r="AT152" s="14" t="s">
        <v>159</v>
      </c>
      <c r="AU152" s="14" t="s">
        <v>86</v>
      </c>
      <c r="AY152" s="14" t="s">
        <v>157</v>
      </c>
      <c r="BE152" s="179">
        <f>IF(N152="základní",J152,0)</f>
        <v>0</v>
      </c>
      <c r="BF152" s="179">
        <f>IF(N152="snížená",J152,0)</f>
        <v>0</v>
      </c>
      <c r="BG152" s="179">
        <f>IF(N152="zákl. přenesená",J152,0)</f>
        <v>0</v>
      </c>
      <c r="BH152" s="179">
        <f>IF(N152="sníž. přenesená",J152,0)</f>
        <v>0</v>
      </c>
      <c r="BI152" s="179">
        <f>IF(N152="nulová",J152,0)</f>
        <v>0</v>
      </c>
      <c r="BJ152" s="14" t="s">
        <v>79</v>
      </c>
      <c r="BK152" s="179">
        <f>ROUND(I152*H152,2)</f>
        <v>0</v>
      </c>
      <c r="BL152" s="14" t="s">
        <v>163</v>
      </c>
      <c r="BM152" s="14" t="s">
        <v>311</v>
      </c>
    </row>
    <row r="153" spans="2:65" s="11" customFormat="1" ht="11.25">
      <c r="B153" s="180"/>
      <c r="C153" s="181"/>
      <c r="D153" s="182" t="s">
        <v>168</v>
      </c>
      <c r="E153" s="183" t="s">
        <v>1</v>
      </c>
      <c r="F153" s="184" t="s">
        <v>92</v>
      </c>
      <c r="G153" s="181"/>
      <c r="H153" s="185">
        <v>1661.67</v>
      </c>
      <c r="I153" s="186"/>
      <c r="J153" s="181"/>
      <c r="K153" s="181"/>
      <c r="L153" s="187"/>
      <c r="M153" s="188"/>
      <c r="N153" s="189"/>
      <c r="O153" s="189"/>
      <c r="P153" s="189"/>
      <c r="Q153" s="189"/>
      <c r="R153" s="189"/>
      <c r="S153" s="189"/>
      <c r="T153" s="190"/>
      <c r="AT153" s="191" t="s">
        <v>168</v>
      </c>
      <c r="AU153" s="191" t="s">
        <v>86</v>
      </c>
      <c r="AV153" s="11" t="s">
        <v>86</v>
      </c>
      <c r="AW153" s="11" t="s">
        <v>36</v>
      </c>
      <c r="AX153" s="11" t="s">
        <v>79</v>
      </c>
      <c r="AY153" s="191" t="s">
        <v>157</v>
      </c>
    </row>
    <row r="154" spans="2:65" s="1" customFormat="1" ht="16.5" customHeight="1">
      <c r="B154" s="31"/>
      <c r="C154" s="203" t="s">
        <v>312</v>
      </c>
      <c r="D154" s="203" t="s">
        <v>216</v>
      </c>
      <c r="E154" s="204" t="s">
        <v>313</v>
      </c>
      <c r="F154" s="205" t="s">
        <v>314</v>
      </c>
      <c r="G154" s="206" t="s">
        <v>201</v>
      </c>
      <c r="H154" s="207">
        <v>1048.9459999999999</v>
      </c>
      <c r="I154" s="208"/>
      <c r="J154" s="209">
        <f>ROUND(I154*H154,2)</f>
        <v>0</v>
      </c>
      <c r="K154" s="205" t="s">
        <v>162</v>
      </c>
      <c r="L154" s="210"/>
      <c r="M154" s="211" t="s">
        <v>1</v>
      </c>
      <c r="N154" s="212" t="s">
        <v>45</v>
      </c>
      <c r="O154" s="57"/>
      <c r="P154" s="177">
        <f>O154*H154</f>
        <v>0</v>
      </c>
      <c r="Q154" s="177">
        <v>1</v>
      </c>
      <c r="R154" s="177">
        <f>Q154*H154</f>
        <v>1048.9459999999999</v>
      </c>
      <c r="S154" s="177">
        <v>0</v>
      </c>
      <c r="T154" s="178">
        <f>S154*H154</f>
        <v>0</v>
      </c>
      <c r="AR154" s="14" t="s">
        <v>190</v>
      </c>
      <c r="AT154" s="14" t="s">
        <v>216</v>
      </c>
      <c r="AU154" s="14" t="s">
        <v>86</v>
      </c>
      <c r="AY154" s="14" t="s">
        <v>157</v>
      </c>
      <c r="BE154" s="179">
        <f>IF(N154="základní",J154,0)</f>
        <v>0</v>
      </c>
      <c r="BF154" s="179">
        <f>IF(N154="snížená",J154,0)</f>
        <v>0</v>
      </c>
      <c r="BG154" s="179">
        <f>IF(N154="zákl. přenesená",J154,0)</f>
        <v>0</v>
      </c>
      <c r="BH154" s="179">
        <f>IF(N154="sníž. přenesená",J154,0)</f>
        <v>0</v>
      </c>
      <c r="BI154" s="179">
        <f>IF(N154="nulová",J154,0)</f>
        <v>0</v>
      </c>
      <c r="BJ154" s="14" t="s">
        <v>79</v>
      </c>
      <c r="BK154" s="179">
        <f>ROUND(I154*H154,2)</f>
        <v>0</v>
      </c>
      <c r="BL154" s="14" t="s">
        <v>163</v>
      </c>
      <c r="BM154" s="14" t="s">
        <v>315</v>
      </c>
    </row>
    <row r="155" spans="2:65" s="11" customFormat="1" ht="11.25">
      <c r="B155" s="180"/>
      <c r="C155" s="181"/>
      <c r="D155" s="182" t="s">
        <v>168</v>
      </c>
      <c r="E155" s="183" t="s">
        <v>1</v>
      </c>
      <c r="F155" s="184" t="s">
        <v>316</v>
      </c>
      <c r="G155" s="181"/>
      <c r="H155" s="185">
        <v>1048.9459999999999</v>
      </c>
      <c r="I155" s="186"/>
      <c r="J155" s="181"/>
      <c r="K155" s="181"/>
      <c r="L155" s="187"/>
      <c r="M155" s="188"/>
      <c r="N155" s="189"/>
      <c r="O155" s="189"/>
      <c r="P155" s="189"/>
      <c r="Q155" s="189"/>
      <c r="R155" s="189"/>
      <c r="S155" s="189"/>
      <c r="T155" s="190"/>
      <c r="AT155" s="191" t="s">
        <v>168</v>
      </c>
      <c r="AU155" s="191" t="s">
        <v>86</v>
      </c>
      <c r="AV155" s="11" t="s">
        <v>86</v>
      </c>
      <c r="AW155" s="11" t="s">
        <v>36</v>
      </c>
      <c r="AX155" s="11" t="s">
        <v>79</v>
      </c>
      <c r="AY155" s="191" t="s">
        <v>157</v>
      </c>
    </row>
    <row r="156" spans="2:65" s="1" customFormat="1" ht="16.5" customHeight="1">
      <c r="B156" s="31"/>
      <c r="C156" s="168" t="s">
        <v>317</v>
      </c>
      <c r="D156" s="168" t="s">
        <v>159</v>
      </c>
      <c r="E156" s="169" t="s">
        <v>318</v>
      </c>
      <c r="F156" s="170" t="s">
        <v>319</v>
      </c>
      <c r="G156" s="171" t="s">
        <v>83</v>
      </c>
      <c r="H156" s="172">
        <v>1661.67</v>
      </c>
      <c r="I156" s="173"/>
      <c r="J156" s="174">
        <f>ROUND(I156*H156,2)</f>
        <v>0</v>
      </c>
      <c r="K156" s="170" t="s">
        <v>162</v>
      </c>
      <c r="L156" s="35"/>
      <c r="M156" s="175" t="s">
        <v>1</v>
      </c>
      <c r="N156" s="176" t="s">
        <v>45</v>
      </c>
      <c r="O156" s="57"/>
      <c r="P156" s="177">
        <f>O156*H156</f>
        <v>0</v>
      </c>
      <c r="Q156" s="177">
        <v>4.6999999999999999E-4</v>
      </c>
      <c r="R156" s="177">
        <f>Q156*H156</f>
        <v>0.78098489999999998</v>
      </c>
      <c r="S156" s="177">
        <v>0</v>
      </c>
      <c r="T156" s="178">
        <f>S156*H156</f>
        <v>0</v>
      </c>
      <c r="AR156" s="14" t="s">
        <v>163</v>
      </c>
      <c r="AT156" s="14" t="s">
        <v>159</v>
      </c>
      <c r="AU156" s="14" t="s">
        <v>86</v>
      </c>
      <c r="AY156" s="14" t="s">
        <v>157</v>
      </c>
      <c r="BE156" s="179">
        <f>IF(N156="základní",J156,0)</f>
        <v>0</v>
      </c>
      <c r="BF156" s="179">
        <f>IF(N156="snížená",J156,0)</f>
        <v>0</v>
      </c>
      <c r="BG156" s="179">
        <f>IF(N156="zákl. přenesená",J156,0)</f>
        <v>0</v>
      </c>
      <c r="BH156" s="179">
        <f>IF(N156="sníž. přenesená",J156,0)</f>
        <v>0</v>
      </c>
      <c r="BI156" s="179">
        <f>IF(N156="nulová",J156,0)</f>
        <v>0</v>
      </c>
      <c r="BJ156" s="14" t="s">
        <v>79</v>
      </c>
      <c r="BK156" s="179">
        <f>ROUND(I156*H156,2)</f>
        <v>0</v>
      </c>
      <c r="BL156" s="14" t="s">
        <v>163</v>
      </c>
      <c r="BM156" s="14" t="s">
        <v>320</v>
      </c>
    </row>
    <row r="157" spans="2:65" s="11" customFormat="1" ht="11.25">
      <c r="B157" s="180"/>
      <c r="C157" s="181"/>
      <c r="D157" s="182" t="s">
        <v>168</v>
      </c>
      <c r="E157" s="183" t="s">
        <v>1</v>
      </c>
      <c r="F157" s="184" t="s">
        <v>92</v>
      </c>
      <c r="G157" s="181"/>
      <c r="H157" s="185">
        <v>1661.67</v>
      </c>
      <c r="I157" s="186"/>
      <c r="J157" s="181"/>
      <c r="K157" s="181"/>
      <c r="L157" s="187"/>
      <c r="M157" s="188"/>
      <c r="N157" s="189"/>
      <c r="O157" s="189"/>
      <c r="P157" s="189"/>
      <c r="Q157" s="189"/>
      <c r="R157" s="189"/>
      <c r="S157" s="189"/>
      <c r="T157" s="190"/>
      <c r="AT157" s="191" t="s">
        <v>168</v>
      </c>
      <c r="AU157" s="191" t="s">
        <v>86</v>
      </c>
      <c r="AV157" s="11" t="s">
        <v>86</v>
      </c>
      <c r="AW157" s="11" t="s">
        <v>36</v>
      </c>
      <c r="AX157" s="11" t="s">
        <v>79</v>
      </c>
      <c r="AY157" s="191" t="s">
        <v>157</v>
      </c>
    </row>
    <row r="158" spans="2:65" s="1" customFormat="1" ht="16.5" customHeight="1">
      <c r="B158" s="31"/>
      <c r="C158" s="168" t="s">
        <v>321</v>
      </c>
      <c r="D158" s="168" t="s">
        <v>159</v>
      </c>
      <c r="E158" s="169" t="s">
        <v>322</v>
      </c>
      <c r="F158" s="170" t="s">
        <v>323</v>
      </c>
      <c r="G158" s="171" t="s">
        <v>253</v>
      </c>
      <c r="H158" s="172">
        <v>7</v>
      </c>
      <c r="I158" s="173"/>
      <c r="J158" s="174">
        <f>ROUND(I158*H158,2)</f>
        <v>0</v>
      </c>
      <c r="K158" s="170" t="s">
        <v>162</v>
      </c>
      <c r="L158" s="35"/>
      <c r="M158" s="175" t="s">
        <v>1</v>
      </c>
      <c r="N158" s="176" t="s">
        <v>45</v>
      </c>
      <c r="O158" s="57"/>
      <c r="P158" s="177">
        <f>O158*H158</f>
        <v>0</v>
      </c>
      <c r="Q158" s="177">
        <v>0</v>
      </c>
      <c r="R158" s="177">
        <f>Q158*H158</f>
        <v>0</v>
      </c>
      <c r="S158" s="177">
        <v>0</v>
      </c>
      <c r="T158" s="178">
        <f>S158*H158</f>
        <v>0</v>
      </c>
      <c r="AR158" s="14" t="s">
        <v>163</v>
      </c>
      <c r="AT158" s="14" t="s">
        <v>159</v>
      </c>
      <c r="AU158" s="14" t="s">
        <v>86</v>
      </c>
      <c r="AY158" s="14" t="s">
        <v>157</v>
      </c>
      <c r="BE158" s="179">
        <f>IF(N158="základní",J158,0)</f>
        <v>0</v>
      </c>
      <c r="BF158" s="179">
        <f>IF(N158="snížená",J158,0)</f>
        <v>0</v>
      </c>
      <c r="BG158" s="179">
        <f>IF(N158="zákl. přenesená",J158,0)</f>
        <v>0</v>
      </c>
      <c r="BH158" s="179">
        <f>IF(N158="sníž. přenesená",J158,0)</f>
        <v>0</v>
      </c>
      <c r="BI158" s="179">
        <f>IF(N158="nulová",J158,0)</f>
        <v>0</v>
      </c>
      <c r="BJ158" s="14" t="s">
        <v>79</v>
      </c>
      <c r="BK158" s="179">
        <f>ROUND(I158*H158,2)</f>
        <v>0</v>
      </c>
      <c r="BL158" s="14" t="s">
        <v>163</v>
      </c>
      <c r="BM158" s="14" t="s">
        <v>324</v>
      </c>
    </row>
    <row r="159" spans="2:65" s="1" customFormat="1" ht="16.5" customHeight="1">
      <c r="B159" s="31"/>
      <c r="C159" s="168" t="s">
        <v>325</v>
      </c>
      <c r="D159" s="168" t="s">
        <v>159</v>
      </c>
      <c r="E159" s="169" t="s">
        <v>326</v>
      </c>
      <c r="F159" s="170" t="s">
        <v>327</v>
      </c>
      <c r="G159" s="171" t="s">
        <v>244</v>
      </c>
      <c r="H159" s="172">
        <v>8</v>
      </c>
      <c r="I159" s="173"/>
      <c r="J159" s="174">
        <f>ROUND(I159*H159,2)</f>
        <v>0</v>
      </c>
      <c r="K159" s="170" t="s">
        <v>162</v>
      </c>
      <c r="L159" s="35"/>
      <c r="M159" s="175" t="s">
        <v>1</v>
      </c>
      <c r="N159" s="176" t="s">
        <v>45</v>
      </c>
      <c r="O159" s="57"/>
      <c r="P159" s="177">
        <f>O159*H159</f>
        <v>0</v>
      </c>
      <c r="Q159" s="177">
        <v>0</v>
      </c>
      <c r="R159" s="177">
        <f>Q159*H159</f>
        <v>0</v>
      </c>
      <c r="S159" s="177">
        <v>6.5699999999999995E-2</v>
      </c>
      <c r="T159" s="178">
        <f>S159*H159</f>
        <v>0.52559999999999996</v>
      </c>
      <c r="AR159" s="14" t="s">
        <v>163</v>
      </c>
      <c r="AT159" s="14" t="s">
        <v>159</v>
      </c>
      <c r="AU159" s="14" t="s">
        <v>86</v>
      </c>
      <c r="AY159" s="14" t="s">
        <v>157</v>
      </c>
      <c r="BE159" s="179">
        <f>IF(N159="základní",J159,0)</f>
        <v>0</v>
      </c>
      <c r="BF159" s="179">
        <f>IF(N159="snížená",J159,0)</f>
        <v>0</v>
      </c>
      <c r="BG159" s="179">
        <f>IF(N159="zákl. přenesená",J159,0)</f>
        <v>0</v>
      </c>
      <c r="BH159" s="179">
        <f>IF(N159="sníž. přenesená",J159,0)</f>
        <v>0</v>
      </c>
      <c r="BI159" s="179">
        <f>IF(N159="nulová",J159,0)</f>
        <v>0</v>
      </c>
      <c r="BJ159" s="14" t="s">
        <v>79</v>
      </c>
      <c r="BK159" s="179">
        <f>ROUND(I159*H159,2)</f>
        <v>0</v>
      </c>
      <c r="BL159" s="14" t="s">
        <v>163</v>
      </c>
      <c r="BM159" s="14" t="s">
        <v>328</v>
      </c>
    </row>
    <row r="160" spans="2:65" s="1" customFormat="1" ht="16.5" customHeight="1">
      <c r="B160" s="31"/>
      <c r="C160" s="168" t="s">
        <v>329</v>
      </c>
      <c r="D160" s="168" t="s">
        <v>159</v>
      </c>
      <c r="E160" s="169" t="s">
        <v>330</v>
      </c>
      <c r="F160" s="170" t="s">
        <v>331</v>
      </c>
      <c r="G160" s="171" t="s">
        <v>253</v>
      </c>
      <c r="H160" s="172">
        <v>17</v>
      </c>
      <c r="I160" s="173"/>
      <c r="J160" s="174">
        <f>ROUND(I160*H160,2)</f>
        <v>0</v>
      </c>
      <c r="K160" s="170" t="s">
        <v>162</v>
      </c>
      <c r="L160" s="35"/>
      <c r="M160" s="175" t="s">
        <v>1</v>
      </c>
      <c r="N160" s="176" t="s">
        <v>45</v>
      </c>
      <c r="O160" s="57"/>
      <c r="P160" s="177">
        <f>O160*H160</f>
        <v>0</v>
      </c>
      <c r="Q160" s="177">
        <v>0</v>
      </c>
      <c r="R160" s="177">
        <f>Q160*H160</f>
        <v>0</v>
      </c>
      <c r="S160" s="177">
        <v>1.98E-3</v>
      </c>
      <c r="T160" s="178">
        <f>S160*H160</f>
        <v>3.3660000000000002E-2</v>
      </c>
      <c r="AR160" s="14" t="s">
        <v>163</v>
      </c>
      <c r="AT160" s="14" t="s">
        <v>159</v>
      </c>
      <c r="AU160" s="14" t="s">
        <v>86</v>
      </c>
      <c r="AY160" s="14" t="s">
        <v>157</v>
      </c>
      <c r="BE160" s="179">
        <f>IF(N160="základní",J160,0)</f>
        <v>0</v>
      </c>
      <c r="BF160" s="179">
        <f>IF(N160="snížená",J160,0)</f>
        <v>0</v>
      </c>
      <c r="BG160" s="179">
        <f>IF(N160="zákl. přenesená",J160,0)</f>
        <v>0</v>
      </c>
      <c r="BH160" s="179">
        <f>IF(N160="sníž. přenesená",J160,0)</f>
        <v>0</v>
      </c>
      <c r="BI160" s="179">
        <f>IF(N160="nulová",J160,0)</f>
        <v>0</v>
      </c>
      <c r="BJ160" s="14" t="s">
        <v>79</v>
      </c>
      <c r="BK160" s="179">
        <f>ROUND(I160*H160,2)</f>
        <v>0</v>
      </c>
      <c r="BL160" s="14" t="s">
        <v>163</v>
      </c>
      <c r="BM160" s="14" t="s">
        <v>332</v>
      </c>
    </row>
    <row r="161" spans="2:65" s="10" customFormat="1" ht="22.9" customHeight="1">
      <c r="B161" s="152"/>
      <c r="C161" s="153"/>
      <c r="D161" s="154" t="s">
        <v>73</v>
      </c>
      <c r="E161" s="166" t="s">
        <v>333</v>
      </c>
      <c r="F161" s="166" t="s">
        <v>334</v>
      </c>
      <c r="G161" s="153"/>
      <c r="H161" s="153"/>
      <c r="I161" s="156"/>
      <c r="J161" s="167">
        <f>BK161</f>
        <v>0</v>
      </c>
      <c r="K161" s="153"/>
      <c r="L161" s="158"/>
      <c r="M161" s="159"/>
      <c r="N161" s="160"/>
      <c r="O161" s="160"/>
      <c r="P161" s="161">
        <f>SUM(P162:P165)</f>
        <v>0</v>
      </c>
      <c r="Q161" s="160"/>
      <c r="R161" s="161">
        <f>SUM(R162:R165)</f>
        <v>0</v>
      </c>
      <c r="S161" s="160"/>
      <c r="T161" s="162">
        <f>SUM(T162:T165)</f>
        <v>0</v>
      </c>
      <c r="AR161" s="163" t="s">
        <v>79</v>
      </c>
      <c r="AT161" s="164" t="s">
        <v>73</v>
      </c>
      <c r="AU161" s="164" t="s">
        <v>79</v>
      </c>
      <c r="AY161" s="163" t="s">
        <v>157</v>
      </c>
      <c r="BK161" s="165">
        <f>SUM(BK162:BK165)</f>
        <v>0</v>
      </c>
    </row>
    <row r="162" spans="2:65" s="1" customFormat="1" ht="16.5" customHeight="1">
      <c r="B162" s="31"/>
      <c r="C162" s="168" t="s">
        <v>335</v>
      </c>
      <c r="D162" s="168" t="s">
        <v>159</v>
      </c>
      <c r="E162" s="169" t="s">
        <v>336</v>
      </c>
      <c r="F162" s="170" t="s">
        <v>337</v>
      </c>
      <c r="G162" s="171" t="s">
        <v>201</v>
      </c>
      <c r="H162" s="172">
        <v>294.35500000000002</v>
      </c>
      <c r="I162" s="173"/>
      <c r="J162" s="174">
        <f>ROUND(I162*H162,2)</f>
        <v>0</v>
      </c>
      <c r="K162" s="170" t="s">
        <v>162</v>
      </c>
      <c r="L162" s="35"/>
      <c r="M162" s="175" t="s">
        <v>1</v>
      </c>
      <c r="N162" s="176" t="s">
        <v>45</v>
      </c>
      <c r="O162" s="57"/>
      <c r="P162" s="177">
        <f>O162*H162</f>
        <v>0</v>
      </c>
      <c r="Q162" s="177">
        <v>0</v>
      </c>
      <c r="R162" s="177">
        <f>Q162*H162</f>
        <v>0</v>
      </c>
      <c r="S162" s="177">
        <v>0</v>
      </c>
      <c r="T162" s="178">
        <f>S162*H162</f>
        <v>0</v>
      </c>
      <c r="AR162" s="14" t="s">
        <v>163</v>
      </c>
      <c r="AT162" s="14" t="s">
        <v>159</v>
      </c>
      <c r="AU162" s="14" t="s">
        <v>86</v>
      </c>
      <c r="AY162" s="14" t="s">
        <v>157</v>
      </c>
      <c r="BE162" s="179">
        <f>IF(N162="základní",J162,0)</f>
        <v>0</v>
      </c>
      <c r="BF162" s="179">
        <f>IF(N162="snížená",J162,0)</f>
        <v>0</v>
      </c>
      <c r="BG162" s="179">
        <f>IF(N162="zákl. přenesená",J162,0)</f>
        <v>0</v>
      </c>
      <c r="BH162" s="179">
        <f>IF(N162="sníž. přenesená",J162,0)</f>
        <v>0</v>
      </c>
      <c r="BI162" s="179">
        <f>IF(N162="nulová",J162,0)</f>
        <v>0</v>
      </c>
      <c r="BJ162" s="14" t="s">
        <v>79</v>
      </c>
      <c r="BK162" s="179">
        <f>ROUND(I162*H162,2)</f>
        <v>0</v>
      </c>
      <c r="BL162" s="14" t="s">
        <v>163</v>
      </c>
      <c r="BM162" s="14" t="s">
        <v>338</v>
      </c>
    </row>
    <row r="163" spans="2:65" s="1" customFormat="1" ht="16.5" customHeight="1">
      <c r="B163" s="31"/>
      <c r="C163" s="168" t="s">
        <v>339</v>
      </c>
      <c r="D163" s="168" t="s">
        <v>159</v>
      </c>
      <c r="E163" s="169" t="s">
        <v>340</v>
      </c>
      <c r="F163" s="170" t="s">
        <v>341</v>
      </c>
      <c r="G163" s="171" t="s">
        <v>201</v>
      </c>
      <c r="H163" s="172">
        <v>2943.55</v>
      </c>
      <c r="I163" s="173"/>
      <c r="J163" s="174">
        <f>ROUND(I163*H163,2)</f>
        <v>0</v>
      </c>
      <c r="K163" s="170" t="s">
        <v>162</v>
      </c>
      <c r="L163" s="35"/>
      <c r="M163" s="175" t="s">
        <v>1</v>
      </c>
      <c r="N163" s="176" t="s">
        <v>45</v>
      </c>
      <c r="O163" s="57"/>
      <c r="P163" s="177">
        <f>O163*H163</f>
        <v>0</v>
      </c>
      <c r="Q163" s="177">
        <v>0</v>
      </c>
      <c r="R163" s="177">
        <f>Q163*H163</f>
        <v>0</v>
      </c>
      <c r="S163" s="177">
        <v>0</v>
      </c>
      <c r="T163" s="178">
        <f>S163*H163</f>
        <v>0</v>
      </c>
      <c r="AR163" s="14" t="s">
        <v>163</v>
      </c>
      <c r="AT163" s="14" t="s">
        <v>159</v>
      </c>
      <c r="AU163" s="14" t="s">
        <v>86</v>
      </c>
      <c r="AY163" s="14" t="s">
        <v>157</v>
      </c>
      <c r="BE163" s="179">
        <f>IF(N163="základní",J163,0)</f>
        <v>0</v>
      </c>
      <c r="BF163" s="179">
        <f>IF(N163="snížená",J163,0)</f>
        <v>0</v>
      </c>
      <c r="BG163" s="179">
        <f>IF(N163="zákl. přenesená",J163,0)</f>
        <v>0</v>
      </c>
      <c r="BH163" s="179">
        <f>IF(N163="sníž. přenesená",J163,0)</f>
        <v>0</v>
      </c>
      <c r="BI163" s="179">
        <f>IF(N163="nulová",J163,0)</f>
        <v>0</v>
      </c>
      <c r="BJ163" s="14" t="s">
        <v>79</v>
      </c>
      <c r="BK163" s="179">
        <f>ROUND(I163*H163,2)</f>
        <v>0</v>
      </c>
      <c r="BL163" s="14" t="s">
        <v>163</v>
      </c>
      <c r="BM163" s="14" t="s">
        <v>342</v>
      </c>
    </row>
    <row r="164" spans="2:65" s="11" customFormat="1" ht="11.25">
      <c r="B164" s="180"/>
      <c r="C164" s="181"/>
      <c r="D164" s="182" t="s">
        <v>168</v>
      </c>
      <c r="E164" s="181"/>
      <c r="F164" s="184" t="s">
        <v>343</v>
      </c>
      <c r="G164" s="181"/>
      <c r="H164" s="185">
        <v>2943.55</v>
      </c>
      <c r="I164" s="186"/>
      <c r="J164" s="181"/>
      <c r="K164" s="181"/>
      <c r="L164" s="187"/>
      <c r="M164" s="188"/>
      <c r="N164" s="189"/>
      <c r="O164" s="189"/>
      <c r="P164" s="189"/>
      <c r="Q164" s="189"/>
      <c r="R164" s="189"/>
      <c r="S164" s="189"/>
      <c r="T164" s="190"/>
      <c r="AT164" s="191" t="s">
        <v>168</v>
      </c>
      <c r="AU164" s="191" t="s">
        <v>86</v>
      </c>
      <c r="AV164" s="11" t="s">
        <v>86</v>
      </c>
      <c r="AW164" s="11" t="s">
        <v>4</v>
      </c>
      <c r="AX164" s="11" t="s">
        <v>79</v>
      </c>
      <c r="AY164" s="191" t="s">
        <v>157</v>
      </c>
    </row>
    <row r="165" spans="2:65" s="1" customFormat="1" ht="16.5" customHeight="1">
      <c r="B165" s="31"/>
      <c r="C165" s="168" t="s">
        <v>344</v>
      </c>
      <c r="D165" s="168" t="s">
        <v>159</v>
      </c>
      <c r="E165" s="169" t="s">
        <v>345</v>
      </c>
      <c r="F165" s="170" t="s">
        <v>346</v>
      </c>
      <c r="G165" s="171" t="s">
        <v>201</v>
      </c>
      <c r="H165" s="172">
        <v>294.35500000000002</v>
      </c>
      <c r="I165" s="173"/>
      <c r="J165" s="174">
        <f>ROUND(I165*H165,2)</f>
        <v>0</v>
      </c>
      <c r="K165" s="170" t="s">
        <v>162</v>
      </c>
      <c r="L165" s="35"/>
      <c r="M165" s="175" t="s">
        <v>1</v>
      </c>
      <c r="N165" s="176" t="s">
        <v>45</v>
      </c>
      <c r="O165" s="57"/>
      <c r="P165" s="177">
        <f>O165*H165</f>
        <v>0</v>
      </c>
      <c r="Q165" s="177">
        <v>0</v>
      </c>
      <c r="R165" s="177">
        <f>Q165*H165</f>
        <v>0</v>
      </c>
      <c r="S165" s="177">
        <v>0</v>
      </c>
      <c r="T165" s="178">
        <f>S165*H165</f>
        <v>0</v>
      </c>
      <c r="AR165" s="14" t="s">
        <v>163</v>
      </c>
      <c r="AT165" s="14" t="s">
        <v>159</v>
      </c>
      <c r="AU165" s="14" t="s">
        <v>86</v>
      </c>
      <c r="AY165" s="14" t="s">
        <v>157</v>
      </c>
      <c r="BE165" s="179">
        <f>IF(N165="základní",J165,0)</f>
        <v>0</v>
      </c>
      <c r="BF165" s="179">
        <f>IF(N165="snížená",J165,0)</f>
        <v>0</v>
      </c>
      <c r="BG165" s="179">
        <f>IF(N165="zákl. přenesená",J165,0)</f>
        <v>0</v>
      </c>
      <c r="BH165" s="179">
        <f>IF(N165="sníž. přenesená",J165,0)</f>
        <v>0</v>
      </c>
      <c r="BI165" s="179">
        <f>IF(N165="nulová",J165,0)</f>
        <v>0</v>
      </c>
      <c r="BJ165" s="14" t="s">
        <v>79</v>
      </c>
      <c r="BK165" s="179">
        <f>ROUND(I165*H165,2)</f>
        <v>0</v>
      </c>
      <c r="BL165" s="14" t="s">
        <v>163</v>
      </c>
      <c r="BM165" s="14" t="s">
        <v>347</v>
      </c>
    </row>
    <row r="166" spans="2:65" s="10" customFormat="1" ht="22.9" customHeight="1">
      <c r="B166" s="152"/>
      <c r="C166" s="153"/>
      <c r="D166" s="154" t="s">
        <v>73</v>
      </c>
      <c r="E166" s="166" t="s">
        <v>348</v>
      </c>
      <c r="F166" s="166" t="s">
        <v>349</v>
      </c>
      <c r="G166" s="153"/>
      <c r="H166" s="153"/>
      <c r="I166" s="156"/>
      <c r="J166" s="167">
        <f>BK166</f>
        <v>0</v>
      </c>
      <c r="K166" s="153"/>
      <c r="L166" s="158"/>
      <c r="M166" s="159"/>
      <c r="N166" s="160"/>
      <c r="O166" s="160"/>
      <c r="P166" s="161">
        <f>SUM(P167:P168)</f>
        <v>0</v>
      </c>
      <c r="Q166" s="160"/>
      <c r="R166" s="161">
        <f>SUM(R167:R168)</f>
        <v>0</v>
      </c>
      <c r="S166" s="160"/>
      <c r="T166" s="162">
        <f>SUM(T167:T168)</f>
        <v>0</v>
      </c>
      <c r="AR166" s="163" t="s">
        <v>79</v>
      </c>
      <c r="AT166" s="164" t="s">
        <v>73</v>
      </c>
      <c r="AU166" s="164" t="s">
        <v>79</v>
      </c>
      <c r="AY166" s="163" t="s">
        <v>157</v>
      </c>
      <c r="BK166" s="165">
        <f>SUM(BK167:BK168)</f>
        <v>0</v>
      </c>
    </row>
    <row r="167" spans="2:65" s="1" customFormat="1" ht="16.5" customHeight="1">
      <c r="B167" s="31"/>
      <c r="C167" s="168" t="s">
        <v>350</v>
      </c>
      <c r="D167" s="168" t="s">
        <v>159</v>
      </c>
      <c r="E167" s="169" t="s">
        <v>351</v>
      </c>
      <c r="F167" s="170" t="s">
        <v>352</v>
      </c>
      <c r="G167" s="171" t="s">
        <v>201</v>
      </c>
      <c r="H167" s="172">
        <v>1130.0740000000001</v>
      </c>
      <c r="I167" s="173"/>
      <c r="J167" s="174">
        <f>ROUND(I167*H167,2)</f>
        <v>0</v>
      </c>
      <c r="K167" s="170" t="s">
        <v>162</v>
      </c>
      <c r="L167" s="35"/>
      <c r="M167" s="175" t="s">
        <v>1</v>
      </c>
      <c r="N167" s="176" t="s">
        <v>45</v>
      </c>
      <c r="O167" s="57"/>
      <c r="P167" s="177">
        <f>O167*H167</f>
        <v>0</v>
      </c>
      <c r="Q167" s="177">
        <v>0</v>
      </c>
      <c r="R167" s="177">
        <f>Q167*H167</f>
        <v>0</v>
      </c>
      <c r="S167" s="177">
        <v>0</v>
      </c>
      <c r="T167" s="178">
        <f>S167*H167</f>
        <v>0</v>
      </c>
      <c r="AR167" s="14" t="s">
        <v>163</v>
      </c>
      <c r="AT167" s="14" t="s">
        <v>159</v>
      </c>
      <c r="AU167" s="14" t="s">
        <v>86</v>
      </c>
      <c r="AY167" s="14" t="s">
        <v>157</v>
      </c>
      <c r="BE167" s="179">
        <f>IF(N167="základní",J167,0)</f>
        <v>0</v>
      </c>
      <c r="BF167" s="179">
        <f>IF(N167="snížená",J167,0)</f>
        <v>0</v>
      </c>
      <c r="BG167" s="179">
        <f>IF(N167="zákl. přenesená",J167,0)</f>
        <v>0</v>
      </c>
      <c r="BH167" s="179">
        <f>IF(N167="sníž. přenesená",J167,0)</f>
        <v>0</v>
      </c>
      <c r="BI167" s="179">
        <f>IF(N167="nulová",J167,0)</f>
        <v>0</v>
      </c>
      <c r="BJ167" s="14" t="s">
        <v>79</v>
      </c>
      <c r="BK167" s="179">
        <f>ROUND(I167*H167,2)</f>
        <v>0</v>
      </c>
      <c r="BL167" s="14" t="s">
        <v>163</v>
      </c>
      <c r="BM167" s="14" t="s">
        <v>353</v>
      </c>
    </row>
    <row r="168" spans="2:65" s="1" customFormat="1" ht="16.5" customHeight="1">
      <c r="B168" s="31"/>
      <c r="C168" s="168" t="s">
        <v>354</v>
      </c>
      <c r="D168" s="168" t="s">
        <v>159</v>
      </c>
      <c r="E168" s="169" t="s">
        <v>355</v>
      </c>
      <c r="F168" s="170" t="s">
        <v>356</v>
      </c>
      <c r="G168" s="171" t="s">
        <v>201</v>
      </c>
      <c r="H168" s="172">
        <v>1130.0740000000001</v>
      </c>
      <c r="I168" s="173"/>
      <c r="J168" s="174">
        <f>ROUND(I168*H168,2)</f>
        <v>0</v>
      </c>
      <c r="K168" s="170" t="s">
        <v>162</v>
      </c>
      <c r="L168" s="35"/>
      <c r="M168" s="175" t="s">
        <v>1</v>
      </c>
      <c r="N168" s="176" t="s">
        <v>45</v>
      </c>
      <c r="O168" s="57"/>
      <c r="P168" s="177">
        <f>O168*H168</f>
        <v>0</v>
      </c>
      <c r="Q168" s="177">
        <v>0</v>
      </c>
      <c r="R168" s="177">
        <f>Q168*H168</f>
        <v>0</v>
      </c>
      <c r="S168" s="177">
        <v>0</v>
      </c>
      <c r="T168" s="178">
        <f>S168*H168</f>
        <v>0</v>
      </c>
      <c r="AR168" s="14" t="s">
        <v>163</v>
      </c>
      <c r="AT168" s="14" t="s">
        <v>159</v>
      </c>
      <c r="AU168" s="14" t="s">
        <v>86</v>
      </c>
      <c r="AY168" s="14" t="s">
        <v>157</v>
      </c>
      <c r="BE168" s="179">
        <f>IF(N168="základní",J168,0)</f>
        <v>0</v>
      </c>
      <c r="BF168" s="179">
        <f>IF(N168="snížená",J168,0)</f>
        <v>0</v>
      </c>
      <c r="BG168" s="179">
        <f>IF(N168="zákl. přenesená",J168,0)</f>
        <v>0</v>
      </c>
      <c r="BH168" s="179">
        <f>IF(N168="sníž. přenesená",J168,0)</f>
        <v>0</v>
      </c>
      <c r="BI168" s="179">
        <f>IF(N168="nulová",J168,0)</f>
        <v>0</v>
      </c>
      <c r="BJ168" s="14" t="s">
        <v>79</v>
      </c>
      <c r="BK168" s="179">
        <f>ROUND(I168*H168,2)</f>
        <v>0</v>
      </c>
      <c r="BL168" s="14" t="s">
        <v>163</v>
      </c>
      <c r="BM168" s="14" t="s">
        <v>357</v>
      </c>
    </row>
    <row r="169" spans="2:65" s="10" customFormat="1" ht="25.9" customHeight="1">
      <c r="B169" s="152"/>
      <c r="C169" s="153"/>
      <c r="D169" s="154" t="s">
        <v>73</v>
      </c>
      <c r="E169" s="155" t="s">
        <v>358</v>
      </c>
      <c r="F169" s="155" t="s">
        <v>359</v>
      </c>
      <c r="G169" s="153"/>
      <c r="H169" s="153"/>
      <c r="I169" s="156"/>
      <c r="J169" s="157">
        <f>BK169</f>
        <v>0</v>
      </c>
      <c r="K169" s="153"/>
      <c r="L169" s="158"/>
      <c r="M169" s="159"/>
      <c r="N169" s="160"/>
      <c r="O169" s="160"/>
      <c r="P169" s="161">
        <f>P170+P174+P176+P178</f>
        <v>0</v>
      </c>
      <c r="Q169" s="160"/>
      <c r="R169" s="161">
        <f>R170+R174+R176+R178</f>
        <v>0</v>
      </c>
      <c r="S169" s="160"/>
      <c r="T169" s="162">
        <f>T170+T174+T176+T178</f>
        <v>0</v>
      </c>
      <c r="AR169" s="163" t="s">
        <v>177</v>
      </c>
      <c r="AT169" s="164" t="s">
        <v>73</v>
      </c>
      <c r="AU169" s="164" t="s">
        <v>74</v>
      </c>
      <c r="AY169" s="163" t="s">
        <v>157</v>
      </c>
      <c r="BK169" s="165">
        <f>BK170+BK174+BK176+BK178</f>
        <v>0</v>
      </c>
    </row>
    <row r="170" spans="2:65" s="10" customFormat="1" ht="22.9" customHeight="1">
      <c r="B170" s="152"/>
      <c r="C170" s="153"/>
      <c r="D170" s="154" t="s">
        <v>73</v>
      </c>
      <c r="E170" s="166" t="s">
        <v>360</v>
      </c>
      <c r="F170" s="166" t="s">
        <v>361</v>
      </c>
      <c r="G170" s="153"/>
      <c r="H170" s="153"/>
      <c r="I170" s="156"/>
      <c r="J170" s="167">
        <f>BK170</f>
        <v>0</v>
      </c>
      <c r="K170" s="153"/>
      <c r="L170" s="158"/>
      <c r="M170" s="159"/>
      <c r="N170" s="160"/>
      <c r="O170" s="160"/>
      <c r="P170" s="161">
        <f>SUM(P171:P173)</f>
        <v>0</v>
      </c>
      <c r="Q170" s="160"/>
      <c r="R170" s="161">
        <f>SUM(R171:R173)</f>
        <v>0</v>
      </c>
      <c r="S170" s="160"/>
      <c r="T170" s="162">
        <f>SUM(T171:T173)</f>
        <v>0</v>
      </c>
      <c r="AR170" s="163" t="s">
        <v>177</v>
      </c>
      <c r="AT170" s="164" t="s">
        <v>73</v>
      </c>
      <c r="AU170" s="164" t="s">
        <v>79</v>
      </c>
      <c r="AY170" s="163" t="s">
        <v>157</v>
      </c>
      <c r="BK170" s="165">
        <f>SUM(BK171:BK173)</f>
        <v>0</v>
      </c>
    </row>
    <row r="171" spans="2:65" s="1" customFormat="1" ht="16.5" customHeight="1">
      <c r="B171" s="31"/>
      <c r="C171" s="168" t="s">
        <v>362</v>
      </c>
      <c r="D171" s="168" t="s">
        <v>159</v>
      </c>
      <c r="E171" s="169" t="s">
        <v>363</v>
      </c>
      <c r="F171" s="170" t="s">
        <v>364</v>
      </c>
      <c r="G171" s="171" t="s">
        <v>365</v>
      </c>
      <c r="H171" s="172">
        <v>1</v>
      </c>
      <c r="I171" s="173"/>
      <c r="J171" s="174">
        <f>ROUND(I171*H171,2)</f>
        <v>0</v>
      </c>
      <c r="K171" s="170" t="s">
        <v>162</v>
      </c>
      <c r="L171" s="35"/>
      <c r="M171" s="175" t="s">
        <v>1</v>
      </c>
      <c r="N171" s="176" t="s">
        <v>45</v>
      </c>
      <c r="O171" s="57"/>
      <c r="P171" s="177">
        <f>O171*H171</f>
        <v>0</v>
      </c>
      <c r="Q171" s="177">
        <v>0</v>
      </c>
      <c r="R171" s="177">
        <f>Q171*H171</f>
        <v>0</v>
      </c>
      <c r="S171" s="177">
        <v>0</v>
      </c>
      <c r="T171" s="178">
        <f>S171*H171</f>
        <v>0</v>
      </c>
      <c r="AR171" s="14" t="s">
        <v>366</v>
      </c>
      <c r="AT171" s="14" t="s">
        <v>159</v>
      </c>
      <c r="AU171" s="14" t="s">
        <v>86</v>
      </c>
      <c r="AY171" s="14" t="s">
        <v>157</v>
      </c>
      <c r="BE171" s="179">
        <f>IF(N171="základní",J171,0)</f>
        <v>0</v>
      </c>
      <c r="BF171" s="179">
        <f>IF(N171="snížená",J171,0)</f>
        <v>0</v>
      </c>
      <c r="BG171" s="179">
        <f>IF(N171="zákl. přenesená",J171,0)</f>
        <v>0</v>
      </c>
      <c r="BH171" s="179">
        <f>IF(N171="sníž. přenesená",J171,0)</f>
        <v>0</v>
      </c>
      <c r="BI171" s="179">
        <f>IF(N171="nulová",J171,0)</f>
        <v>0</v>
      </c>
      <c r="BJ171" s="14" t="s">
        <v>79</v>
      </c>
      <c r="BK171" s="179">
        <f>ROUND(I171*H171,2)</f>
        <v>0</v>
      </c>
      <c r="BL171" s="14" t="s">
        <v>366</v>
      </c>
      <c r="BM171" s="14" t="s">
        <v>367</v>
      </c>
    </row>
    <row r="172" spans="2:65" s="1" customFormat="1" ht="16.5" customHeight="1">
      <c r="B172" s="31"/>
      <c r="C172" s="168" t="s">
        <v>368</v>
      </c>
      <c r="D172" s="168" t="s">
        <v>159</v>
      </c>
      <c r="E172" s="169" t="s">
        <v>369</v>
      </c>
      <c r="F172" s="170" t="s">
        <v>370</v>
      </c>
      <c r="G172" s="171" t="s">
        <v>365</v>
      </c>
      <c r="H172" s="172">
        <v>1</v>
      </c>
      <c r="I172" s="173"/>
      <c r="J172" s="174">
        <f>ROUND(I172*H172,2)</f>
        <v>0</v>
      </c>
      <c r="K172" s="170" t="s">
        <v>162</v>
      </c>
      <c r="L172" s="35"/>
      <c r="M172" s="175" t="s">
        <v>1</v>
      </c>
      <c r="N172" s="176" t="s">
        <v>45</v>
      </c>
      <c r="O172" s="57"/>
      <c r="P172" s="177">
        <f>O172*H172</f>
        <v>0</v>
      </c>
      <c r="Q172" s="177">
        <v>0</v>
      </c>
      <c r="R172" s="177">
        <f>Q172*H172</f>
        <v>0</v>
      </c>
      <c r="S172" s="177">
        <v>0</v>
      </c>
      <c r="T172" s="178">
        <f>S172*H172</f>
        <v>0</v>
      </c>
      <c r="AR172" s="14" t="s">
        <v>366</v>
      </c>
      <c r="AT172" s="14" t="s">
        <v>159</v>
      </c>
      <c r="AU172" s="14" t="s">
        <v>86</v>
      </c>
      <c r="AY172" s="14" t="s">
        <v>157</v>
      </c>
      <c r="BE172" s="179">
        <f>IF(N172="základní",J172,0)</f>
        <v>0</v>
      </c>
      <c r="BF172" s="179">
        <f>IF(N172="snížená",J172,0)</f>
        <v>0</v>
      </c>
      <c r="BG172" s="179">
        <f>IF(N172="zákl. přenesená",J172,0)</f>
        <v>0</v>
      </c>
      <c r="BH172" s="179">
        <f>IF(N172="sníž. přenesená",J172,0)</f>
        <v>0</v>
      </c>
      <c r="BI172" s="179">
        <f>IF(N172="nulová",J172,0)</f>
        <v>0</v>
      </c>
      <c r="BJ172" s="14" t="s">
        <v>79</v>
      </c>
      <c r="BK172" s="179">
        <f>ROUND(I172*H172,2)</f>
        <v>0</v>
      </c>
      <c r="BL172" s="14" t="s">
        <v>366</v>
      </c>
      <c r="BM172" s="14" t="s">
        <v>371</v>
      </c>
    </row>
    <row r="173" spans="2:65" s="1" customFormat="1" ht="16.5" customHeight="1">
      <c r="B173" s="31"/>
      <c r="C173" s="168" t="s">
        <v>372</v>
      </c>
      <c r="D173" s="168" t="s">
        <v>159</v>
      </c>
      <c r="E173" s="169" t="s">
        <v>373</v>
      </c>
      <c r="F173" s="170" t="s">
        <v>374</v>
      </c>
      <c r="G173" s="171" t="s">
        <v>375</v>
      </c>
      <c r="H173" s="172">
        <v>1</v>
      </c>
      <c r="I173" s="173"/>
      <c r="J173" s="174">
        <f>ROUND(I173*H173,2)</f>
        <v>0</v>
      </c>
      <c r="K173" s="170" t="s">
        <v>162</v>
      </c>
      <c r="L173" s="35"/>
      <c r="M173" s="175" t="s">
        <v>1</v>
      </c>
      <c r="N173" s="176" t="s">
        <v>45</v>
      </c>
      <c r="O173" s="57"/>
      <c r="P173" s="177">
        <f>O173*H173</f>
        <v>0</v>
      </c>
      <c r="Q173" s="177">
        <v>0</v>
      </c>
      <c r="R173" s="177">
        <f>Q173*H173</f>
        <v>0</v>
      </c>
      <c r="S173" s="177">
        <v>0</v>
      </c>
      <c r="T173" s="178">
        <f>S173*H173</f>
        <v>0</v>
      </c>
      <c r="AR173" s="14" t="s">
        <v>366</v>
      </c>
      <c r="AT173" s="14" t="s">
        <v>159</v>
      </c>
      <c r="AU173" s="14" t="s">
        <v>86</v>
      </c>
      <c r="AY173" s="14" t="s">
        <v>157</v>
      </c>
      <c r="BE173" s="179">
        <f>IF(N173="základní",J173,0)</f>
        <v>0</v>
      </c>
      <c r="BF173" s="179">
        <f>IF(N173="snížená",J173,0)</f>
        <v>0</v>
      </c>
      <c r="BG173" s="179">
        <f>IF(N173="zákl. přenesená",J173,0)</f>
        <v>0</v>
      </c>
      <c r="BH173" s="179">
        <f>IF(N173="sníž. přenesená",J173,0)</f>
        <v>0</v>
      </c>
      <c r="BI173" s="179">
        <f>IF(N173="nulová",J173,0)</f>
        <v>0</v>
      </c>
      <c r="BJ173" s="14" t="s">
        <v>79</v>
      </c>
      <c r="BK173" s="179">
        <f>ROUND(I173*H173,2)</f>
        <v>0</v>
      </c>
      <c r="BL173" s="14" t="s">
        <v>366</v>
      </c>
      <c r="BM173" s="14" t="s">
        <v>376</v>
      </c>
    </row>
    <row r="174" spans="2:65" s="10" customFormat="1" ht="22.9" customHeight="1">
      <c r="B174" s="152"/>
      <c r="C174" s="153"/>
      <c r="D174" s="154" t="s">
        <v>73</v>
      </c>
      <c r="E174" s="166" t="s">
        <v>377</v>
      </c>
      <c r="F174" s="166" t="s">
        <v>378</v>
      </c>
      <c r="G174" s="153"/>
      <c r="H174" s="153"/>
      <c r="I174" s="156"/>
      <c r="J174" s="167">
        <f>BK174</f>
        <v>0</v>
      </c>
      <c r="K174" s="153"/>
      <c r="L174" s="158"/>
      <c r="M174" s="159"/>
      <c r="N174" s="160"/>
      <c r="O174" s="160"/>
      <c r="P174" s="161">
        <f>P175</f>
        <v>0</v>
      </c>
      <c r="Q174" s="160"/>
      <c r="R174" s="161">
        <f>R175</f>
        <v>0</v>
      </c>
      <c r="S174" s="160"/>
      <c r="T174" s="162">
        <f>T175</f>
        <v>0</v>
      </c>
      <c r="AR174" s="163" t="s">
        <v>177</v>
      </c>
      <c r="AT174" s="164" t="s">
        <v>73</v>
      </c>
      <c r="AU174" s="164" t="s">
        <v>79</v>
      </c>
      <c r="AY174" s="163" t="s">
        <v>157</v>
      </c>
      <c r="BK174" s="165">
        <f>BK175</f>
        <v>0</v>
      </c>
    </row>
    <row r="175" spans="2:65" s="1" customFormat="1" ht="16.5" customHeight="1">
      <c r="B175" s="31"/>
      <c r="C175" s="168" t="s">
        <v>379</v>
      </c>
      <c r="D175" s="168" t="s">
        <v>159</v>
      </c>
      <c r="E175" s="169" t="s">
        <v>380</v>
      </c>
      <c r="F175" s="170" t="s">
        <v>381</v>
      </c>
      <c r="G175" s="171" t="s">
        <v>375</v>
      </c>
      <c r="H175" s="172">
        <v>1</v>
      </c>
      <c r="I175" s="173"/>
      <c r="J175" s="174">
        <f>ROUND(I175*H175,2)</f>
        <v>0</v>
      </c>
      <c r="K175" s="170" t="s">
        <v>162</v>
      </c>
      <c r="L175" s="35"/>
      <c r="M175" s="175" t="s">
        <v>1</v>
      </c>
      <c r="N175" s="176" t="s">
        <v>45</v>
      </c>
      <c r="O175" s="57"/>
      <c r="P175" s="177">
        <f>O175*H175</f>
        <v>0</v>
      </c>
      <c r="Q175" s="177">
        <v>0</v>
      </c>
      <c r="R175" s="177">
        <f>Q175*H175</f>
        <v>0</v>
      </c>
      <c r="S175" s="177">
        <v>0</v>
      </c>
      <c r="T175" s="178">
        <f>S175*H175</f>
        <v>0</v>
      </c>
      <c r="AR175" s="14" t="s">
        <v>366</v>
      </c>
      <c r="AT175" s="14" t="s">
        <v>159</v>
      </c>
      <c r="AU175" s="14" t="s">
        <v>86</v>
      </c>
      <c r="AY175" s="14" t="s">
        <v>157</v>
      </c>
      <c r="BE175" s="179">
        <f>IF(N175="základní",J175,0)</f>
        <v>0</v>
      </c>
      <c r="BF175" s="179">
        <f>IF(N175="snížená",J175,0)</f>
        <v>0</v>
      </c>
      <c r="BG175" s="179">
        <f>IF(N175="zákl. přenesená",J175,0)</f>
        <v>0</v>
      </c>
      <c r="BH175" s="179">
        <f>IF(N175="sníž. přenesená",J175,0)</f>
        <v>0</v>
      </c>
      <c r="BI175" s="179">
        <f>IF(N175="nulová",J175,0)</f>
        <v>0</v>
      </c>
      <c r="BJ175" s="14" t="s">
        <v>79</v>
      </c>
      <c r="BK175" s="179">
        <f>ROUND(I175*H175,2)</f>
        <v>0</v>
      </c>
      <c r="BL175" s="14" t="s">
        <v>366</v>
      </c>
      <c r="BM175" s="14" t="s">
        <v>382</v>
      </c>
    </row>
    <row r="176" spans="2:65" s="10" customFormat="1" ht="22.9" customHeight="1">
      <c r="B176" s="152"/>
      <c r="C176" s="153"/>
      <c r="D176" s="154" t="s">
        <v>73</v>
      </c>
      <c r="E176" s="166" t="s">
        <v>383</v>
      </c>
      <c r="F176" s="166" t="s">
        <v>384</v>
      </c>
      <c r="G176" s="153"/>
      <c r="H176" s="153"/>
      <c r="I176" s="156"/>
      <c r="J176" s="167">
        <f>BK176</f>
        <v>0</v>
      </c>
      <c r="K176" s="153"/>
      <c r="L176" s="158"/>
      <c r="M176" s="159"/>
      <c r="N176" s="160"/>
      <c r="O176" s="160"/>
      <c r="P176" s="161">
        <f>P177</f>
        <v>0</v>
      </c>
      <c r="Q176" s="160"/>
      <c r="R176" s="161">
        <f>R177</f>
        <v>0</v>
      </c>
      <c r="S176" s="160"/>
      <c r="T176" s="162">
        <f>T177</f>
        <v>0</v>
      </c>
      <c r="AR176" s="163" t="s">
        <v>177</v>
      </c>
      <c r="AT176" s="164" t="s">
        <v>73</v>
      </c>
      <c r="AU176" s="164" t="s">
        <v>79</v>
      </c>
      <c r="AY176" s="163" t="s">
        <v>157</v>
      </c>
      <c r="BK176" s="165">
        <f>BK177</f>
        <v>0</v>
      </c>
    </row>
    <row r="177" spans="2:65" s="1" customFormat="1" ht="16.5" customHeight="1">
      <c r="B177" s="31"/>
      <c r="C177" s="168" t="s">
        <v>385</v>
      </c>
      <c r="D177" s="168" t="s">
        <v>159</v>
      </c>
      <c r="E177" s="169" t="s">
        <v>386</v>
      </c>
      <c r="F177" s="170" t="s">
        <v>387</v>
      </c>
      <c r="G177" s="171" t="s">
        <v>365</v>
      </c>
      <c r="H177" s="172">
        <v>3</v>
      </c>
      <c r="I177" s="173"/>
      <c r="J177" s="174">
        <f>ROUND(I177*H177,2)</f>
        <v>0</v>
      </c>
      <c r="K177" s="170" t="s">
        <v>162</v>
      </c>
      <c r="L177" s="35"/>
      <c r="M177" s="175" t="s">
        <v>1</v>
      </c>
      <c r="N177" s="176" t="s">
        <v>45</v>
      </c>
      <c r="O177" s="57"/>
      <c r="P177" s="177">
        <f>O177*H177</f>
        <v>0</v>
      </c>
      <c r="Q177" s="177">
        <v>0</v>
      </c>
      <c r="R177" s="177">
        <f>Q177*H177</f>
        <v>0</v>
      </c>
      <c r="S177" s="177">
        <v>0</v>
      </c>
      <c r="T177" s="178">
        <f>S177*H177</f>
        <v>0</v>
      </c>
      <c r="AR177" s="14" t="s">
        <v>366</v>
      </c>
      <c r="AT177" s="14" t="s">
        <v>159</v>
      </c>
      <c r="AU177" s="14" t="s">
        <v>86</v>
      </c>
      <c r="AY177" s="14" t="s">
        <v>157</v>
      </c>
      <c r="BE177" s="179">
        <f>IF(N177="základní",J177,0)</f>
        <v>0</v>
      </c>
      <c r="BF177" s="179">
        <f>IF(N177="snížená",J177,0)</f>
        <v>0</v>
      </c>
      <c r="BG177" s="179">
        <f>IF(N177="zákl. přenesená",J177,0)</f>
        <v>0</v>
      </c>
      <c r="BH177" s="179">
        <f>IF(N177="sníž. přenesená",J177,0)</f>
        <v>0</v>
      </c>
      <c r="BI177" s="179">
        <f>IF(N177="nulová",J177,0)</f>
        <v>0</v>
      </c>
      <c r="BJ177" s="14" t="s">
        <v>79</v>
      </c>
      <c r="BK177" s="179">
        <f>ROUND(I177*H177,2)</f>
        <v>0</v>
      </c>
      <c r="BL177" s="14" t="s">
        <v>366</v>
      </c>
      <c r="BM177" s="14" t="s">
        <v>388</v>
      </c>
    </row>
    <row r="178" spans="2:65" s="10" customFormat="1" ht="22.9" customHeight="1">
      <c r="B178" s="152"/>
      <c r="C178" s="153"/>
      <c r="D178" s="154" t="s">
        <v>73</v>
      </c>
      <c r="E178" s="166" t="s">
        <v>389</v>
      </c>
      <c r="F178" s="166" t="s">
        <v>390</v>
      </c>
      <c r="G178" s="153"/>
      <c r="H178" s="153"/>
      <c r="I178" s="156"/>
      <c r="J178" s="167">
        <f>BK178</f>
        <v>0</v>
      </c>
      <c r="K178" s="153"/>
      <c r="L178" s="158"/>
      <c r="M178" s="159"/>
      <c r="N178" s="160"/>
      <c r="O178" s="160"/>
      <c r="P178" s="161">
        <f>P179</f>
        <v>0</v>
      </c>
      <c r="Q178" s="160"/>
      <c r="R178" s="161">
        <f>R179</f>
        <v>0</v>
      </c>
      <c r="S178" s="160"/>
      <c r="T178" s="162">
        <f>T179</f>
        <v>0</v>
      </c>
      <c r="AR178" s="163" t="s">
        <v>177</v>
      </c>
      <c r="AT178" s="164" t="s">
        <v>73</v>
      </c>
      <c r="AU178" s="164" t="s">
        <v>79</v>
      </c>
      <c r="AY178" s="163" t="s">
        <v>157</v>
      </c>
      <c r="BK178" s="165">
        <f>BK179</f>
        <v>0</v>
      </c>
    </row>
    <row r="179" spans="2:65" s="1" customFormat="1" ht="16.5" customHeight="1">
      <c r="B179" s="31"/>
      <c r="C179" s="168" t="s">
        <v>391</v>
      </c>
      <c r="D179" s="168" t="s">
        <v>159</v>
      </c>
      <c r="E179" s="169" t="s">
        <v>392</v>
      </c>
      <c r="F179" s="170" t="s">
        <v>393</v>
      </c>
      <c r="G179" s="171" t="s">
        <v>375</v>
      </c>
      <c r="H179" s="172">
        <v>1</v>
      </c>
      <c r="I179" s="173"/>
      <c r="J179" s="174">
        <f>ROUND(I179*H179,2)</f>
        <v>0</v>
      </c>
      <c r="K179" s="170" t="s">
        <v>162</v>
      </c>
      <c r="L179" s="35"/>
      <c r="M179" s="213" t="s">
        <v>1</v>
      </c>
      <c r="N179" s="214" t="s">
        <v>45</v>
      </c>
      <c r="O179" s="215"/>
      <c r="P179" s="216">
        <f>O179*H179</f>
        <v>0</v>
      </c>
      <c r="Q179" s="216">
        <v>0</v>
      </c>
      <c r="R179" s="216">
        <f>Q179*H179</f>
        <v>0</v>
      </c>
      <c r="S179" s="216">
        <v>0</v>
      </c>
      <c r="T179" s="217">
        <f>S179*H179</f>
        <v>0</v>
      </c>
      <c r="AR179" s="14" t="s">
        <v>366</v>
      </c>
      <c r="AT179" s="14" t="s">
        <v>159</v>
      </c>
      <c r="AU179" s="14" t="s">
        <v>86</v>
      </c>
      <c r="AY179" s="14" t="s">
        <v>157</v>
      </c>
      <c r="BE179" s="179">
        <f>IF(N179="základní",J179,0)</f>
        <v>0</v>
      </c>
      <c r="BF179" s="179">
        <f>IF(N179="snížená",J179,0)</f>
        <v>0</v>
      </c>
      <c r="BG179" s="179">
        <f>IF(N179="zákl. přenesená",J179,0)</f>
        <v>0</v>
      </c>
      <c r="BH179" s="179">
        <f>IF(N179="sníž. přenesená",J179,0)</f>
        <v>0</v>
      </c>
      <c r="BI179" s="179">
        <f>IF(N179="nulová",J179,0)</f>
        <v>0</v>
      </c>
      <c r="BJ179" s="14" t="s">
        <v>79</v>
      </c>
      <c r="BK179" s="179">
        <f>ROUND(I179*H179,2)</f>
        <v>0</v>
      </c>
      <c r="BL179" s="14" t="s">
        <v>366</v>
      </c>
      <c r="BM179" s="14" t="s">
        <v>394</v>
      </c>
    </row>
    <row r="180" spans="2:65" s="1" customFormat="1" ht="6.95" customHeight="1">
      <c r="B180" s="43"/>
      <c r="C180" s="44"/>
      <c r="D180" s="44"/>
      <c r="E180" s="44"/>
      <c r="F180" s="44"/>
      <c r="G180" s="44"/>
      <c r="H180" s="44"/>
      <c r="I180" s="118"/>
      <c r="J180" s="44"/>
      <c r="K180" s="44"/>
      <c r="L180" s="35"/>
    </row>
  </sheetData>
  <sheetProtection algorithmName="SHA-512" hashValue="BgN54SrpYfc0veVYV6j4h150HR6468AjOLxCAlUOwVkq9iFMeJenHNmIh8Y2DjGAV25L+Yhcs6sOMb2rMVZyzg==" saltValue="3kNDeJXAp1ZxV5u5SAoDyaII4h87t7AZ999mDTaUWPg9oKybZCPCoTYqy9+lNQxzfg67lUVReSqkLcJfY0ZBsQ==" spinCount="100000" sheet="1" objects="1" scenarios="1" formatColumns="0" formatRows="0" autoFilter="0"/>
  <autoFilter ref="C84:K179"/>
  <mergeCells count="6">
    <mergeCell ref="L2:V2"/>
    <mergeCell ref="E7:H7"/>
    <mergeCell ref="E16:H16"/>
    <mergeCell ref="E25:H25"/>
    <mergeCell ref="E46:H46"/>
    <mergeCell ref="E77:H77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Tok_18_15 - Velička, Strá...</vt:lpstr>
      <vt:lpstr>'Rekapitulace stavby'!Názvy_tisku</vt:lpstr>
      <vt:lpstr>'Tok_18_15 - Velička, Strá...'!Názvy_tisku</vt:lpstr>
      <vt:lpstr>'Rekapitulace stavby'!Oblast_tisku</vt:lpstr>
      <vt:lpstr>'Tok_18_15 - Velička, Strá...'!Oblast_tisku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FIREMNI\Karel-st</dc:creator>
  <cp:lastModifiedBy>Mrkva Josef</cp:lastModifiedBy>
  <dcterms:created xsi:type="dcterms:W3CDTF">2019-03-19T08:11:08Z</dcterms:created>
  <dcterms:modified xsi:type="dcterms:W3CDTF">2020-07-07T11:33:28Z</dcterms:modified>
</cp:coreProperties>
</file>